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295" windowHeight="6240" firstSheet="3" activeTab="7"/>
  </bookViews>
  <sheets>
    <sheet name="riep. senza contributo gab." sheetId="1" r:id="rId1"/>
    <sheet name="Ind. Profess." sheetId="2" r:id="rId2"/>
    <sheet name="Fondo sede" sheetId="3" r:id="rId3"/>
    <sheet name="Rep. UTG" sheetId="4" r:id="rId4"/>
    <sheet name="Rep. Centrali" sheetId="5" r:id="rId5"/>
    <sheet name="Turn. Questure" sheetId="6" r:id="rId6"/>
    <sheet name="Turn. Centro" sheetId="7" r:id="rId7"/>
    <sheet name="Pos. org." sheetId="8" r:id="rId8"/>
    <sheet name="Ind. Riqual." sheetId="9" r:id="rId9"/>
    <sheet name="Ind. Unatantum" sheetId="10" r:id="rId10"/>
  </sheets>
  <definedNames>
    <definedName name="_xlnm.Print_Area" localSheetId="8">'Ind. Riqual.'!$A$1:$H$40</definedName>
    <definedName name="_xlnm.Print_Area" localSheetId="9">'Ind. Unatantum'!$A$1:$H$20</definedName>
    <definedName name="_xlnm.Print_Area" localSheetId="0">'riep. senza contributo gab.'!$A$1:$I$32</definedName>
    <definedName name="_xlnm.Print_Area" localSheetId="5">'Turn. Questure'!$A$1:$C$136</definedName>
  </definedNames>
  <calcPr fullCalcOnLoad="1"/>
</workbook>
</file>

<file path=xl/sharedStrings.xml><?xml version="1.0" encoding="utf-8"?>
<sst xmlns="http://schemas.openxmlformats.org/spreadsheetml/2006/main" count="405" uniqueCount="206">
  <si>
    <t>STANZIAMENTO LORDO</t>
  </si>
  <si>
    <t>INDENNITA' DI PROFESSIONALITA'</t>
  </si>
  <si>
    <t>REPERIBILITA' UFF. TERRITORIALI DEL GOVERNO</t>
  </si>
  <si>
    <t>TURNAZIONI QUESTURE ED ALTRI UFFICI P.S.</t>
  </si>
  <si>
    <t>TURNAZIONI UFFICI CENTRALI</t>
  </si>
  <si>
    <t>TOTALE</t>
  </si>
  <si>
    <t>FONDO SEDE</t>
  </si>
  <si>
    <t>NUMERO UNITA'</t>
  </si>
  <si>
    <t>ONERI STATO</t>
  </si>
  <si>
    <t>TOTALE LORDO STATO</t>
  </si>
  <si>
    <t>UNITA'</t>
  </si>
  <si>
    <t>C3 S</t>
  </si>
  <si>
    <t>C3</t>
  </si>
  <si>
    <t>C2</t>
  </si>
  <si>
    <t>C1 S</t>
  </si>
  <si>
    <t>C1</t>
  </si>
  <si>
    <t>B3S</t>
  </si>
  <si>
    <t xml:space="preserve">B3 </t>
  </si>
  <si>
    <t>B2</t>
  </si>
  <si>
    <t>B1</t>
  </si>
  <si>
    <t>A1 S</t>
  </si>
  <si>
    <t>A1</t>
  </si>
  <si>
    <t>TOTALI</t>
  </si>
  <si>
    <t>TOTALE LORDO ONERI STATO</t>
  </si>
  <si>
    <t>REPERIBILITA' UFFICI TERRITORIALI DEL GOVERNO</t>
  </si>
  <si>
    <t>Sedi</t>
  </si>
  <si>
    <t>UFFICI CENTRALI</t>
  </si>
  <si>
    <t>Dipartimento Pubblica Sicurezza</t>
  </si>
  <si>
    <t>QUOTA PER REPERIBILITA' IN LIRE</t>
  </si>
  <si>
    <t>Dipartimento per gli Affari Interni e Territoriali</t>
  </si>
  <si>
    <t>Dipartimento dei Vigili del Fuoco del soccorso pubblico e difesa dei civili</t>
  </si>
  <si>
    <t>PROVINCIA</t>
  </si>
  <si>
    <t>SEDE DI RSU</t>
  </si>
  <si>
    <t>ALESSANDRIA</t>
  </si>
  <si>
    <t>Scuola allievi agenti</t>
  </si>
  <si>
    <t>ANCONA</t>
  </si>
  <si>
    <t>QUESTURA                                              (comm.ti, n.o.p. perif., uff.comp.to pol. strada.- sez. pol.strada, uff.comp.to polfer, uff.comp.to pol.posta, uff.fron. marittima e aerea, zona tlc.)</t>
  </si>
  <si>
    <t>Scuola allievi agenti Senigallia</t>
  </si>
  <si>
    <t>AREZZO</t>
  </si>
  <si>
    <t>QUESTURA                                                          (comm.to, sez. pol. strada, centro soggiorno)</t>
  </si>
  <si>
    <t>ASCOLI PICENO</t>
  </si>
  <si>
    <t>QUESTURA                                                     (comm.ti, sez. pol. strada, centro studi Fermo)</t>
  </si>
  <si>
    <t>BARI</t>
  </si>
  <si>
    <t>Reparto mobile</t>
  </si>
  <si>
    <t>BIELLA</t>
  </si>
  <si>
    <t>QUESTURA</t>
  </si>
  <si>
    <t>BOLOGNA</t>
  </si>
  <si>
    <t>Uffici comp.to pol. strada                                       (sez. pol. strada  - sottosez.)</t>
  </si>
  <si>
    <t>BOLZANO</t>
  </si>
  <si>
    <t>QUESTURA                                       (comm.ti, sez. pol. strada - distacc.to, settore pol. front., centro sogg., distacc.to autocentro, zona tlc.)</t>
  </si>
  <si>
    <t>CAGLIARI</t>
  </si>
  <si>
    <t>QUESTURA                                                       (comm.ti, uff.comp.to pol. strada - sez. pol. strada, uff.comp.to pol. fer, uff.frontiera marittima e aerea, uff. ispett.vo periferico, centro raccolta reg., autocentro, zona tlc.)</t>
  </si>
  <si>
    <t>CASERTA</t>
  </si>
  <si>
    <t>COSENZA</t>
  </si>
  <si>
    <t>QUESTURA                                                       (comm.ti, sez. pol.strada, posto pol.fer)</t>
  </si>
  <si>
    <t>FIRENZE</t>
  </si>
  <si>
    <t xml:space="preserve"> QUESTURA                                                          (comm.ti, n.o.p.perif., uff. comp.to pol.fer - sottosez pol.fer, uff.comp.to pol.posta, autocentro, zona tlc.)</t>
  </si>
  <si>
    <t>FOGGIA</t>
  </si>
  <si>
    <t xml:space="preserve"> QUESTURA                                           (comm.ti, sez. pol. strada, scuola allievi agenti, autocentro)</t>
  </si>
  <si>
    <t>FORLI'</t>
  </si>
  <si>
    <t xml:space="preserve">Centro add.to pol. stradale </t>
  </si>
  <si>
    <t>FROSINONE</t>
  </si>
  <si>
    <t>QUESTURA                                                    (comm.ti, sez. pol. strada sottosez.)</t>
  </si>
  <si>
    <t>GENOVA</t>
  </si>
  <si>
    <t xml:space="preserve"> QUESTURA                                         (comm.ti, n.o.p. periferico, uff. front. marittima e aerea, reparto mobile,centro add.to pol. postale, autocentro, zona tlc.) </t>
  </si>
  <si>
    <t>L'AQUILA</t>
  </si>
  <si>
    <t xml:space="preserve"> QUESTURA                                       (comm.ti, n.o.p. periferico, uff.comp.to pol. strada - sez. pol. strada - sottosez.) </t>
  </si>
  <si>
    <t>LIVORNO</t>
  </si>
  <si>
    <t xml:space="preserve"> QUESTURA                                       (comm.ti, sez. pol. strada, sez. pol. posta, uff.front.marittima)</t>
  </si>
  <si>
    <t>MANTOVA</t>
  </si>
  <si>
    <t xml:space="preserve"> QUESTURA                                                      (sez. pol. strada)</t>
  </si>
  <si>
    <t>MATERA</t>
  </si>
  <si>
    <t xml:space="preserve"> QUESTURA                                         (comm.to, sez pol. stradale) </t>
  </si>
  <si>
    <t>MESSINA</t>
  </si>
  <si>
    <t xml:space="preserve"> QUESTURA                                        (comm.ti, sez. pol. strada, sez. pol. fer, uff. front. marittima, autocentro)</t>
  </si>
  <si>
    <t>MILANO</t>
  </si>
  <si>
    <t>QUESTURA                                                           (comm.ti, n.o.p.periferico, uff.comp.to pol.fer., uff.comp.to pol.posta, uff.zona front., uff.front.aerea, reparto volo, centro formaz., ufficio ispettivo periferico, centro raccolta reg.,</t>
  </si>
  <si>
    <t>MODENA</t>
  </si>
  <si>
    <t>QUESTURA                                                        (comm.to, sez. pol.strada)</t>
  </si>
  <si>
    <t>NAPOLI</t>
  </si>
  <si>
    <t>ORISTANO</t>
  </si>
  <si>
    <t>QUESTURA                                                      (sez. pol. strada, reparto volo)</t>
  </si>
  <si>
    <t>PADOVA</t>
  </si>
  <si>
    <t xml:space="preserve"> Reparto mobile</t>
  </si>
  <si>
    <t>PALERMO</t>
  </si>
  <si>
    <t>PESCARA</t>
  </si>
  <si>
    <t>Scuola pol. g.a.i.</t>
  </si>
  <si>
    <t>PIACENZA</t>
  </si>
  <si>
    <t>RAVENNA</t>
  </si>
  <si>
    <t xml:space="preserve"> QUESTURA                                                       (comm.to, sez. pol. strada)</t>
  </si>
  <si>
    <t>RIMINI</t>
  </si>
  <si>
    <t>QUESTURA                                                                (ufficio front. marittima e aerea)</t>
  </si>
  <si>
    <t>ROMA</t>
  </si>
  <si>
    <t>Uffici comp.to pol strada (rep.op.spec. - sez. pol. strada - sottosez - distacc.to)</t>
  </si>
  <si>
    <t>Ufficio front. aerea fiumicino</t>
  </si>
  <si>
    <t>ROVIGO</t>
  </si>
  <si>
    <t>SALERNO</t>
  </si>
  <si>
    <t>QUESTURA                                       (comm.ti, sez. pol. strada - sottosez.- distacc.to)</t>
  </si>
  <si>
    <t>SIENA</t>
  </si>
  <si>
    <t xml:space="preserve"> QUESTURA                                                              (comm.ti, sez. pol. strada)</t>
  </si>
  <si>
    <t>TARANTO</t>
  </si>
  <si>
    <t xml:space="preserve"> QUESTURA                                                       (sez. pol. strada, uff. front. maritima, compagnia distacc.ta rep. mobile)</t>
  </si>
  <si>
    <t>TORINO</t>
  </si>
  <si>
    <t>QUESTURA                                                         (comm.ti, n.o.p. periferico, uff. comp.to pol. strada - sez. pol. strada, uff. comp.to pol.fer, uff. zona pol. front, settore pol. front, uff. front. aerea, uff. ispett.vo periferico, autoce</t>
  </si>
  <si>
    <t>TRENTO</t>
  </si>
  <si>
    <t xml:space="preserve"> QUESTURA                                                        (comm.to, sez. pol. strada, uff. comp.to pol. posta, centro add.to alpino)</t>
  </si>
  <si>
    <t>TREVISO</t>
  </si>
  <si>
    <t xml:space="preserve"> QUESTURA                                                         (sez. pol. strada)</t>
  </si>
  <si>
    <t>TRIESTE</t>
  </si>
  <si>
    <t>QUESTURA                                     (uff.comp.to pol.strada-sez.pol.strada, uff. comp.to pol.fer, uff.comp.to pol.posta, settore pol. front - sottosez.val. strad., uff.front. marittima, centro addestr. pol. front.,distacc.to autocentro, zona tlc)</t>
  </si>
  <si>
    <t>centro add.p.fr.Duino</t>
  </si>
  <si>
    <t>VENEZIA</t>
  </si>
  <si>
    <t xml:space="preserve"> QUESTURA                                         (comm.ti, sez. pol. strada, uff. comp.to pol. fer, uff. comp.to pol. posta, uff. front. marittima e aerea)</t>
  </si>
  <si>
    <t>VERCELLI</t>
  </si>
  <si>
    <t>VERONA</t>
  </si>
  <si>
    <t>VIBO VALENTIA</t>
  </si>
  <si>
    <t>Dipartimento per le Libertà Civili e l'Immigrazione</t>
  </si>
  <si>
    <t>POSIZIONI  ORGANIZZATIVE</t>
  </si>
  <si>
    <t>SEDE RSU</t>
  </si>
  <si>
    <t>FASCIA</t>
  </si>
  <si>
    <t>2°</t>
  </si>
  <si>
    <t xml:space="preserve">ONERI STATO </t>
  </si>
  <si>
    <t>C1 - C3</t>
  </si>
  <si>
    <t xml:space="preserve">C2 - C3 </t>
  </si>
  <si>
    <t xml:space="preserve">TOTALE </t>
  </si>
  <si>
    <t>B2 - B3</t>
  </si>
  <si>
    <t>C1 - C2</t>
  </si>
  <si>
    <t>B3 - C1</t>
  </si>
  <si>
    <t>POSIZIONI ORGANIZZATIVE</t>
  </si>
  <si>
    <t>ASTI</t>
  </si>
  <si>
    <t>PREFETTURA</t>
  </si>
  <si>
    <t>BELLUNO</t>
  </si>
  <si>
    <t>GORIZIA</t>
  </si>
  <si>
    <t>IMPERIA</t>
  </si>
  <si>
    <t>LECCO</t>
  </si>
  <si>
    <t>SAVONA</t>
  </si>
  <si>
    <t>SONDRIO</t>
  </si>
  <si>
    <t>VARESE</t>
  </si>
  <si>
    <t>VICENZA</t>
  </si>
  <si>
    <t>DIP. AFF. INTERNI E TERRITORIALI</t>
  </si>
  <si>
    <t xml:space="preserve">DIP. VV.  FF. DEL SOCC. PUBBL. </t>
  </si>
  <si>
    <t>QUESTURA                                                      (comm.ti, n.o.p.perif., uff. comp.to pol.fer., uff. comp.to pol.posta, uff. front.aerea, reparto volo, centro add.to pol.fer., uff.ispettivo periferico, centro raccolta interreg., autocentro, zona tlc.</t>
  </si>
  <si>
    <t>POSIZIONI ECONOMICHE</t>
  </si>
  <si>
    <t>Pos. Econom.</t>
  </si>
  <si>
    <t>REPERIBILITA'  UFFICI CENTRALI</t>
  </si>
  <si>
    <t>PARMA</t>
  </si>
  <si>
    <t xml:space="preserve">Quota Reperibilità </t>
  </si>
  <si>
    <t xml:space="preserve">IMPORTO </t>
  </si>
  <si>
    <t>QUOTA TURNAZIONE UFFICI P.S.</t>
  </si>
  <si>
    <t>FONDO UNICO DI AMMINISTRAZIONE ANNO 2002</t>
  </si>
  <si>
    <t xml:space="preserve">QUOTA PER TURNAZIONI </t>
  </si>
  <si>
    <t xml:space="preserve">IMPORTO (1) </t>
  </si>
  <si>
    <t>1) Il numero di unità, fornito dall'Ufficio Matricola, si riferisce al personale in servizio al 31/12/2001</t>
  </si>
  <si>
    <t>IMPORTO 9/12</t>
  </si>
  <si>
    <t xml:space="preserve">importo </t>
  </si>
  <si>
    <t>9/12</t>
  </si>
  <si>
    <t>3/12</t>
  </si>
  <si>
    <t>Indennità sostitutiva di riqualificazione professionale dal 1-1-2002 al 30-09-2002</t>
  </si>
  <si>
    <t>INDENNITA' SOSTITUTIVA DI RIQUALIFICAZIONE 9/12</t>
  </si>
  <si>
    <t>Ufficio di Gabinetto e Uffici di Diretta Collaborazione all'Opera del Ministro</t>
  </si>
  <si>
    <t xml:space="preserve">Il personale che presta servizio presso l'Ufficio di Gabinetto e Uffici di Diretta Collaborazione </t>
  </si>
  <si>
    <t>1)</t>
  </si>
  <si>
    <t>2)</t>
  </si>
  <si>
    <t xml:space="preserve">IMPORTO (2) </t>
  </si>
  <si>
    <t xml:space="preserve">TOTALE LORDO STATO </t>
  </si>
  <si>
    <t>TOTALE DAL 1.1 AL 31.12.2002</t>
  </si>
  <si>
    <t xml:space="preserve">2) La quota è stata calcolata dividendo l'importo, spettante a titolo di indennità di professionalità, per 360 giorni </t>
  </si>
  <si>
    <t>LA SPEZIA</t>
  </si>
  <si>
    <t>NOTE</t>
  </si>
  <si>
    <t>PAVIA</t>
  </si>
  <si>
    <t>PORDENONE</t>
  </si>
  <si>
    <t>FINO AL 27.05.2002</t>
  </si>
  <si>
    <t>Ufficio di Gabinetto e Uffici di Diretta Collaborazione all'Opera del Ministro*</t>
  </si>
  <si>
    <t xml:space="preserve">*Il periodo preso in considerazione per la quantificazione della quota spettante a titolo di  turnazione è </t>
  </si>
  <si>
    <t xml:space="preserve">  1.1.-31.5.2002</t>
  </si>
  <si>
    <t xml:space="preserve">*Il periodo preso in considerazione per la quantificazione della quota spettante a titolo di  reperibilità è </t>
  </si>
  <si>
    <t xml:space="preserve">   2002, n. 98.</t>
  </si>
  <si>
    <t xml:space="preserve">   del regolamento  di organizzazione degli Uffici  di Diretta Collaborazione del Ministro dell'Interno D.P.R. 21 marzo </t>
  </si>
  <si>
    <t xml:space="preserve">   vigore del regolamento di organizzazione degli Uffici di Diretta Collaborazione del Ministro dell'Interno D.P.R. 21 marzo </t>
  </si>
  <si>
    <t>nel conteggio considerata la tredicesima</t>
  </si>
  <si>
    <t xml:space="preserve">    e moltiplicando l'ammontare ottenuto  per 156 giorni (dal 1.1 al 6.6.2002) periodo  antecedente l'entrata in vigore </t>
  </si>
  <si>
    <t xml:space="preserve">   al 31.12.2002)  moltiplicando  l'ammontare ottenuto per 156 giorni (dal 1.1. Al 6,6.2002) periodo antecedente l'entrata in  </t>
  </si>
  <si>
    <t>del regolamento  di organizzazione degli Uffici  di Diretta Collaborazione del Ministro dell'Interno</t>
  </si>
  <si>
    <t>INDENNITA' DI PROFESSIONALITA' 2)</t>
  </si>
  <si>
    <t>FONDO DI SEDE 2)</t>
  </si>
  <si>
    <t>REPERIBILITA' UFFICI CENTRALI 2)</t>
  </si>
  <si>
    <t>TURNAZIONI UFFICI CENTRALI 2)</t>
  </si>
  <si>
    <t>IMPORTO</t>
  </si>
  <si>
    <t>C3S - C3</t>
  </si>
  <si>
    <t>C1S - C1</t>
  </si>
  <si>
    <t>B3S - B3</t>
  </si>
  <si>
    <t>A1S - A1</t>
  </si>
  <si>
    <t>B1 - B3</t>
  </si>
  <si>
    <t xml:space="preserve">UNITA' </t>
  </si>
  <si>
    <t>INDENNITA' UNA TANTUM</t>
  </si>
  <si>
    <t>Tutti gli importi indicati sono comprensivi degli oneri a carico dello Stato.</t>
  </si>
  <si>
    <t xml:space="preserve"> D.P.R. 21 marzo 2002, n. 98. </t>
  </si>
  <si>
    <t>*</t>
  </si>
  <si>
    <t xml:space="preserve">Lo stanziamento del F.U.A. 2002 è stato decurtato degli importi relativi alle Posizioni </t>
  </si>
  <si>
    <t>Super ed al rateo ( 3/12) relativo ai passaggi di cui all'art. 10 del Contratto collettivo integrativo</t>
  </si>
  <si>
    <t>all'Opera del Ministro sono considerati a carico del F.U.A. dal 1.1.al 6.6.2002 data entrata in vigore</t>
  </si>
  <si>
    <t>sottoscritto il 28 giugno 2000 poiché già traslati nei capitoli degli stipendi</t>
  </si>
  <si>
    <t>INCREMENTO 1)</t>
  </si>
  <si>
    <t>QUOTA SPETTANTE DAL 1.1 AL 6.6.2002 2)</t>
  </si>
  <si>
    <t xml:space="preserve">2) La quota è stata calcolata dividendo l'importo spettante a titolo di fondo di sede anno 2002 per 360 giorni (dal 1.1.2002 </t>
  </si>
  <si>
    <t>1) Incremento destinato al Dipartimento Affari Interni e Territoriali per le attività connesse alle procedure di riqualificazione.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</si>
</sst>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"/>
    <numFmt numFmtId="171" formatCode="_-[$€-2]\ * #,##0.00_-;\-[$€-2]\ * #,##0.00_-;_-[$€-2]\ * &quot;-&quot;??_-"/>
    <numFmt numFmtId="172" formatCode="0.E+00"/>
    <numFmt numFmtId="173" formatCode="#,##0.00_ ;\-#,##0.00\ "/>
    <numFmt numFmtId="174" formatCode="#,##0.0"/>
    <numFmt numFmtId="175" formatCode="_-[$€-2]\ * #,##0.000_-;\-[$€-2]\ * #,##0.000_-;_-[$€-2]\ * &quot;-&quot;??_-"/>
    <numFmt numFmtId="176" formatCode="_-[$€-2]\ * #,##0.0000_-;\-[$€-2]\ * #,##0.0000_-;_-[$€-2]\ * &quot;-&quot;??_-"/>
    <numFmt numFmtId="177" formatCode="_-[$€-2]\ * #,##0.00_-;\-[$€-2]\ * #,##0.00_-;_-[$€-2]\ * &quot;-&quot;??_-;_-@_-"/>
    <numFmt numFmtId="178" formatCode="&quot;L.&quot;\ #,##0.0"/>
    <numFmt numFmtId="179" formatCode="&quot;L.&quot;\ #,##0.00"/>
    <numFmt numFmtId="180" formatCode="0.00000"/>
    <numFmt numFmtId="181" formatCode="0.0000"/>
    <numFmt numFmtId="182" formatCode="0.000"/>
    <numFmt numFmtId="183" formatCode="_-* #,##0.0_-;\-* #,##0.0_-;_-* &quot;-&quot;_-;_-@_-"/>
    <numFmt numFmtId="184" formatCode="_-* #,##0.00_-;\-* #,##0.00_-;_-* &quot;-&quot;_-;_-@_-"/>
  </numFmts>
  <fonts count="28">
    <font>
      <sz val="10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u val="single"/>
      <sz val="20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i/>
      <sz val="11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dotted"/>
      <bottom style="double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2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1" fontId="0" fillId="0" borderId="0" xfId="15" applyAlignment="1">
      <alignment/>
    </xf>
    <xf numFmtId="0" fontId="0" fillId="0" borderId="1" xfId="0" applyBorder="1" applyAlignment="1">
      <alignment/>
    </xf>
    <xf numFmtId="171" fontId="0" fillId="0" borderId="1" xfId="15" applyBorder="1" applyAlignment="1">
      <alignment/>
    </xf>
    <xf numFmtId="171" fontId="7" fillId="0" borderId="1" xfId="15" applyFont="1" applyBorder="1" applyAlignment="1">
      <alignment/>
    </xf>
    <xf numFmtId="171" fontId="0" fillId="0" borderId="0" xfId="15" applyFont="1" applyAlignment="1">
      <alignment horizontal="center"/>
    </xf>
    <xf numFmtId="171" fontId="0" fillId="0" borderId="8" xfId="15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3" fontId="11" fillId="0" borderId="8" xfId="0" applyNumberFormat="1" applyFont="1" applyBorder="1" applyAlignment="1">
      <alignment/>
    </xf>
    <xf numFmtId="171" fontId="2" fillId="0" borderId="9" xfId="15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1" fontId="0" fillId="0" borderId="5" xfId="15" applyBorder="1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71" fontId="8" fillId="0" borderId="1" xfId="15" applyFont="1" applyBorder="1" applyAlignment="1">
      <alignment horizontal="center" vertical="center" wrapText="1"/>
    </xf>
    <xf numFmtId="171" fontId="0" fillId="0" borderId="1" xfId="15" applyBorder="1" applyAlignment="1">
      <alignment horizontal="center" wrapText="1"/>
    </xf>
    <xf numFmtId="171" fontId="0" fillId="0" borderId="1" xfId="15" applyBorder="1" applyAlignment="1">
      <alignment horizontal="center" vertical="center" wrapText="1"/>
    </xf>
    <xf numFmtId="171" fontId="10" fillId="0" borderId="1" xfId="15" applyFont="1" applyBorder="1" applyAlignment="1">
      <alignment horizontal="center" vertical="center" wrapText="1"/>
    </xf>
    <xf numFmtId="42" fontId="0" fillId="0" borderId="0" xfId="20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71" fontId="13" fillId="0" borderId="1" xfId="15" applyFont="1" applyBorder="1" applyAlignment="1">
      <alignment/>
    </xf>
    <xf numFmtId="171" fontId="6" fillId="0" borderId="1" xfId="15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171" fontId="0" fillId="0" borderId="7" xfId="15" applyBorder="1" applyAlignment="1">
      <alignment/>
    </xf>
    <xf numFmtId="171" fontId="7" fillId="0" borderId="8" xfId="15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3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71" fontId="7" fillId="0" borderId="2" xfId="15" applyFont="1" applyBorder="1" applyAlignment="1">
      <alignment/>
    </xf>
    <xf numFmtId="171" fontId="7" fillId="0" borderId="9" xfId="15" applyFont="1" applyBorder="1" applyAlignment="1">
      <alignment/>
    </xf>
    <xf numFmtId="171" fontId="7" fillId="0" borderId="0" xfId="15" applyFont="1" applyAlignment="1">
      <alignment horizontal="right"/>
    </xf>
    <xf numFmtId="0" fontId="1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justify" vertical="justify"/>
    </xf>
    <xf numFmtId="0" fontId="15" fillId="0" borderId="10" xfId="0" applyFont="1" applyBorder="1" applyAlignment="1">
      <alignment horizontal="center"/>
    </xf>
    <xf numFmtId="171" fontId="0" fillId="0" borderId="0" xfId="0" applyNumberFormat="1" applyAlignment="1">
      <alignment/>
    </xf>
    <xf numFmtId="0" fontId="3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3" fontId="0" fillId="0" borderId="5" xfId="15" applyNumberFormat="1" applyBorder="1" applyAlignment="1">
      <alignment/>
    </xf>
    <xf numFmtId="173" fontId="0" fillId="0" borderId="12" xfId="15" applyNumberFormat="1" applyBorder="1" applyAlignment="1">
      <alignment/>
    </xf>
    <xf numFmtId="173" fontId="0" fillId="0" borderId="7" xfId="15" applyNumberFormat="1" applyBorder="1" applyAlignment="1">
      <alignment/>
    </xf>
    <xf numFmtId="171" fontId="7" fillId="0" borderId="0" xfId="15" applyFont="1" applyBorder="1" applyAlignment="1">
      <alignment/>
    </xf>
    <xf numFmtId="171" fontId="0" fillId="0" borderId="0" xfId="15" applyBorder="1" applyAlignment="1">
      <alignment/>
    </xf>
    <xf numFmtId="171" fontId="0" fillId="0" borderId="1" xfId="15" applyFont="1" applyBorder="1" applyAlignment="1">
      <alignment/>
    </xf>
    <xf numFmtId="4" fontId="11" fillId="0" borderId="8" xfId="0" applyNumberFormat="1" applyFont="1" applyBorder="1" applyAlignment="1">
      <alignment/>
    </xf>
    <xf numFmtId="4" fontId="11" fillId="0" borderId="9" xfId="0" applyNumberFormat="1" applyFont="1" applyBorder="1" applyAlignment="1">
      <alignment/>
    </xf>
    <xf numFmtId="173" fontId="11" fillId="0" borderId="4" xfId="15" applyNumberFormat="1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9" xfId="0" applyFont="1" applyBorder="1" applyAlignment="1">
      <alignment/>
    </xf>
    <xf numFmtId="0" fontId="0" fillId="0" borderId="0" xfId="0" applyAlignment="1">
      <alignment horizontal="center"/>
    </xf>
    <xf numFmtId="0" fontId="18" fillId="0" borderId="9" xfId="0" applyFont="1" applyBorder="1" applyAlignment="1">
      <alignment horizontal="justify" vertical="center"/>
    </xf>
    <xf numFmtId="0" fontId="19" fillId="0" borderId="13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9" xfId="0" applyFont="1" applyBorder="1" applyAlignment="1">
      <alignment/>
    </xf>
    <xf numFmtId="0" fontId="19" fillId="0" borderId="9" xfId="0" applyFont="1" applyBorder="1" applyAlignment="1">
      <alignment/>
    </xf>
    <xf numFmtId="3" fontId="11" fillId="0" borderId="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71" fontId="6" fillId="0" borderId="0" xfId="15" applyFont="1" applyBorder="1" applyAlignment="1">
      <alignment/>
    </xf>
    <xf numFmtId="184" fontId="0" fillId="0" borderId="0" xfId="17" applyNumberFormat="1" applyAlignment="1">
      <alignment/>
    </xf>
    <xf numFmtId="0" fontId="6" fillId="0" borderId="0" xfId="0" applyFont="1" applyFill="1" applyAlignment="1">
      <alignment/>
    </xf>
    <xf numFmtId="171" fontId="6" fillId="0" borderId="0" xfId="15" applyFont="1" applyAlignment="1">
      <alignment/>
    </xf>
    <xf numFmtId="171" fontId="0" fillId="0" borderId="10" xfId="15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77" fontId="21" fillId="0" borderId="0" xfId="0" applyNumberFormat="1" applyFont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184" fontId="22" fillId="0" borderId="0" xfId="17" applyNumberFormat="1" applyFont="1" applyAlignment="1">
      <alignment/>
    </xf>
    <xf numFmtId="184" fontId="22" fillId="0" borderId="1" xfId="17" applyNumberFormat="1" applyFont="1" applyBorder="1" applyAlignment="1">
      <alignment/>
    </xf>
    <xf numFmtId="177" fontId="0" fillId="0" borderId="1" xfId="0" applyNumberFormat="1" applyBorder="1" applyAlignment="1">
      <alignment/>
    </xf>
    <xf numFmtId="177" fontId="7" fillId="0" borderId="1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71" fontId="7" fillId="0" borderId="9" xfId="0" applyNumberFormat="1" applyFont="1" applyBorder="1" applyAlignment="1">
      <alignment/>
    </xf>
    <xf numFmtId="0" fontId="6" fillId="0" borderId="9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justify"/>
    </xf>
    <xf numFmtId="3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171" fontId="7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7" fontId="0" fillId="0" borderId="0" xfId="0" applyNumberFormat="1" applyAlignment="1">
      <alignment/>
    </xf>
    <xf numFmtId="0" fontId="7" fillId="0" borderId="16" xfId="0" applyFont="1" applyBorder="1" applyAlignment="1">
      <alignment/>
    </xf>
    <xf numFmtId="0" fontId="15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41" fontId="0" fillId="0" borderId="17" xfId="0" applyNumberFormat="1" applyBorder="1" applyAlignment="1">
      <alignment/>
    </xf>
    <xf numFmtId="171" fontId="0" fillId="0" borderId="18" xfId="15" applyBorder="1" applyAlignment="1">
      <alignment/>
    </xf>
    <xf numFmtId="184" fontId="0" fillId="0" borderId="17" xfId="0" applyNumberFormat="1" applyBorder="1" applyAlignment="1">
      <alignment/>
    </xf>
    <xf numFmtId="184" fontId="0" fillId="0" borderId="17" xfId="17" applyNumberFormat="1" applyBorder="1" applyAlignment="1">
      <alignment/>
    </xf>
    <xf numFmtId="0" fontId="0" fillId="0" borderId="19" xfId="0" applyBorder="1" applyAlignment="1">
      <alignment/>
    </xf>
    <xf numFmtId="41" fontId="0" fillId="0" borderId="20" xfId="0" applyNumberFormat="1" applyBorder="1" applyAlignment="1">
      <alignment/>
    </xf>
    <xf numFmtId="171" fontId="0" fillId="0" borderId="21" xfId="15" applyBorder="1" applyAlignment="1">
      <alignment/>
    </xf>
    <xf numFmtId="184" fontId="0" fillId="0" borderId="20" xfId="0" applyNumberFormat="1" applyBorder="1" applyAlignment="1">
      <alignment/>
    </xf>
    <xf numFmtId="184" fontId="0" fillId="0" borderId="20" xfId="17" applyNumberFormat="1" applyBorder="1" applyAlignment="1">
      <alignment/>
    </xf>
    <xf numFmtId="41" fontId="26" fillId="0" borderId="8" xfId="17" applyFont="1" applyBorder="1" applyAlignment="1">
      <alignment/>
    </xf>
    <xf numFmtId="171" fontId="6" fillId="0" borderId="8" xfId="15" applyFont="1" applyBorder="1" applyAlignment="1">
      <alignment/>
    </xf>
    <xf numFmtId="171" fontId="6" fillId="0" borderId="22" xfId="15" applyFont="1" applyBorder="1" applyAlignment="1">
      <alignment/>
    </xf>
    <xf numFmtId="0" fontId="0" fillId="0" borderId="0" xfId="0" applyBorder="1" applyAlignment="1">
      <alignment horizontal="right"/>
    </xf>
    <xf numFmtId="3" fontId="7" fillId="0" borderId="0" xfId="0" applyNumberFormat="1" applyFont="1" applyBorder="1" applyAlignment="1">
      <alignment/>
    </xf>
    <xf numFmtId="173" fontId="0" fillId="0" borderId="17" xfId="15" applyNumberForma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11" fillId="0" borderId="9" xfId="0" applyNumberFormat="1" applyFont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25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4" fontId="11" fillId="0" borderId="13" xfId="0" applyNumberFormat="1" applyFont="1" applyBorder="1" applyAlignment="1">
      <alignment horizontal="right"/>
    </xf>
    <xf numFmtId="0" fontId="0" fillId="0" borderId="26" xfId="0" applyBorder="1" applyAlignment="1">
      <alignment horizontal="right"/>
    </xf>
    <xf numFmtId="0" fontId="25" fillId="0" borderId="27" xfId="0" applyFont="1" applyBorder="1" applyAlignment="1">
      <alignment vertical="center" wrapText="1"/>
    </xf>
    <xf numFmtId="0" fontId="0" fillId="0" borderId="27" xfId="0" applyBorder="1" applyAlignment="1">
      <alignment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6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G12" sqref="G12"/>
    </sheetView>
  </sheetViews>
  <sheetFormatPr defaultColWidth="9.140625" defaultRowHeight="12.75"/>
  <cols>
    <col min="1" max="1" width="8.140625" style="0" customWidth="1"/>
    <col min="2" max="2" width="6.140625" style="0" customWidth="1"/>
    <col min="3" max="3" width="3.00390625" style="0" customWidth="1"/>
    <col min="6" max="6" width="31.140625" style="0" customWidth="1"/>
    <col min="7" max="7" width="22.140625" style="0" customWidth="1"/>
    <col min="8" max="8" width="2.421875" style="0" customWidth="1"/>
    <col min="9" max="9" width="18.140625" style="0" customWidth="1"/>
    <col min="10" max="10" width="16.28125" style="0" bestFit="1" customWidth="1"/>
  </cols>
  <sheetData>
    <row r="2" spans="1:9" ht="18.75">
      <c r="A2" s="156" t="s">
        <v>149</v>
      </c>
      <c r="B2" s="157"/>
      <c r="C2" s="157"/>
      <c r="D2" s="157"/>
      <c r="E2" s="157"/>
      <c r="F2" s="157"/>
      <c r="G2" s="157"/>
      <c r="H2" s="157"/>
      <c r="I2" s="157"/>
    </row>
    <row r="3" spans="1:9" ht="18.75">
      <c r="A3" s="19"/>
      <c r="B3" s="3"/>
      <c r="C3" s="3"/>
      <c r="D3" s="3"/>
      <c r="E3" s="3"/>
      <c r="F3" s="3"/>
      <c r="G3" s="3"/>
      <c r="H3" s="3"/>
      <c r="I3" s="3"/>
    </row>
    <row r="4" spans="3:7" ht="18">
      <c r="C4" s="1"/>
      <c r="D4" s="1"/>
      <c r="E4" s="1"/>
      <c r="F4" s="1"/>
      <c r="G4" s="1"/>
    </row>
    <row r="5" spans="2:8" ht="12.75">
      <c r="B5" s="2"/>
      <c r="C5" s="2"/>
      <c r="D5" s="2"/>
      <c r="E5" s="2"/>
      <c r="F5" s="2"/>
      <c r="G5" s="2"/>
      <c r="H5" s="3"/>
    </row>
    <row r="6" spans="3:8" ht="20.25">
      <c r="C6" s="4" t="s">
        <v>0</v>
      </c>
      <c r="D6" s="5"/>
      <c r="E6" s="5"/>
      <c r="F6" s="5"/>
      <c r="G6" s="98">
        <v>45052519</v>
      </c>
      <c r="H6" s="148" t="s">
        <v>197</v>
      </c>
    </row>
    <row r="7" spans="3:9" ht="15">
      <c r="C7" s="5"/>
      <c r="D7" s="5"/>
      <c r="E7" s="5"/>
      <c r="F7" s="5"/>
      <c r="G7" s="95"/>
      <c r="I7" s="16"/>
    </row>
    <row r="8" spans="3:9" ht="15">
      <c r="C8" s="5"/>
      <c r="D8" s="5"/>
      <c r="E8" s="5"/>
      <c r="F8" s="5"/>
      <c r="G8" s="95"/>
      <c r="I8" s="16"/>
    </row>
    <row r="9" spans="3:9" ht="12.75">
      <c r="C9" s="5"/>
      <c r="D9" s="5"/>
      <c r="E9" s="5"/>
      <c r="F9" s="5"/>
      <c r="I9" s="16"/>
    </row>
    <row r="10" spans="3:9" ht="12.75">
      <c r="C10" s="6">
        <v>1</v>
      </c>
      <c r="D10" s="7" t="s">
        <v>183</v>
      </c>
      <c r="E10" s="8"/>
      <c r="F10" s="8"/>
      <c r="G10" s="22">
        <f>+'Ind. Profess.'!H33</f>
        <v>21745596.506600004</v>
      </c>
      <c r="H10" s="24"/>
      <c r="I10" s="79"/>
    </row>
    <row r="11" spans="3:9" ht="12.75">
      <c r="C11" s="6">
        <v>2</v>
      </c>
      <c r="D11" s="7" t="s">
        <v>184</v>
      </c>
      <c r="E11" s="8"/>
      <c r="F11" s="8"/>
      <c r="G11" s="22">
        <f>+'Fondo sede'!G14</f>
        <v>9652814.035600001</v>
      </c>
      <c r="H11" s="24"/>
      <c r="I11" s="79"/>
    </row>
    <row r="12" spans="3:9" ht="12.75">
      <c r="C12" s="6">
        <v>3</v>
      </c>
      <c r="D12" s="7" t="s">
        <v>2</v>
      </c>
      <c r="E12" s="8"/>
      <c r="F12" s="8"/>
      <c r="G12" s="80">
        <f>+'Rep. UTG'!F8</f>
        <v>1039830.0342</v>
      </c>
      <c r="H12" s="24"/>
      <c r="I12" s="79"/>
    </row>
    <row r="13" spans="3:9" ht="12.75">
      <c r="C13" s="6">
        <v>4</v>
      </c>
      <c r="D13" s="7" t="s">
        <v>185</v>
      </c>
      <c r="E13" s="8"/>
      <c r="F13" s="8"/>
      <c r="G13" s="22">
        <f>+'Rep. Centrali'!C10</f>
        <v>227331.15117083333</v>
      </c>
      <c r="H13" s="24"/>
      <c r="I13" s="79"/>
    </row>
    <row r="14" spans="3:9" ht="12.75">
      <c r="C14" s="6">
        <v>6</v>
      </c>
      <c r="D14" s="7" t="s">
        <v>3</v>
      </c>
      <c r="E14" s="8"/>
      <c r="F14" s="8"/>
      <c r="G14" s="22">
        <f>+'Turn. Questure'!C136</f>
        <v>399386.77863</v>
      </c>
      <c r="H14" s="24"/>
      <c r="I14" s="79"/>
    </row>
    <row r="15" spans="3:9" ht="12.75">
      <c r="C15" s="6">
        <v>7</v>
      </c>
      <c r="D15" s="7" t="s">
        <v>186</v>
      </c>
      <c r="E15" s="8"/>
      <c r="F15" s="8"/>
      <c r="G15" s="80">
        <f>+'Turn. Centro'!C12</f>
        <v>231340.0028530139</v>
      </c>
      <c r="H15" s="24"/>
      <c r="I15" s="79"/>
    </row>
    <row r="16" spans="3:9" ht="12.75">
      <c r="C16" s="6">
        <v>9</v>
      </c>
      <c r="D16" s="7" t="s">
        <v>128</v>
      </c>
      <c r="E16" s="8"/>
      <c r="F16" s="8"/>
      <c r="G16" s="22">
        <f>+'Pos. org.'!F33</f>
        <v>72417.13689</v>
      </c>
      <c r="H16" s="24"/>
      <c r="I16" s="79"/>
    </row>
    <row r="17" spans="3:10" ht="12.75">
      <c r="C17" s="6">
        <v>10</v>
      </c>
      <c r="D17" s="7" t="s">
        <v>158</v>
      </c>
      <c r="E17" s="8"/>
      <c r="F17" s="8"/>
      <c r="G17" s="22">
        <f>+'Ind. Riqual.'!H38</f>
        <v>10533363.63611</v>
      </c>
      <c r="H17" s="24"/>
      <c r="I17" s="79"/>
      <c r="J17" s="18"/>
    </row>
    <row r="18" spans="3:10" ht="12.75">
      <c r="C18" s="9">
        <v>11</v>
      </c>
      <c r="D18" s="7" t="s">
        <v>194</v>
      </c>
      <c r="E18" s="8"/>
      <c r="F18" s="8"/>
      <c r="G18" s="22">
        <f>+'Ind. Unatantum'!G15</f>
        <v>1150439.722</v>
      </c>
      <c r="H18" s="24"/>
      <c r="I18" s="79"/>
      <c r="J18" s="113">
        <f>SUM(G10:G17)</f>
        <v>43902079.28205386</v>
      </c>
    </row>
    <row r="19" spans="3:10" ht="26.25" customHeight="1">
      <c r="C19" s="6"/>
      <c r="D19" s="10" t="s">
        <v>5</v>
      </c>
      <c r="E19" s="8"/>
      <c r="F19" s="8"/>
      <c r="G19" s="53">
        <f>SUM(G10:G18)</f>
        <v>45052519.00405386</v>
      </c>
      <c r="I19" s="78"/>
      <c r="J19" s="126">
        <f>G6-J18</f>
        <v>1150439.717946142</v>
      </c>
    </row>
    <row r="20" spans="3:10" ht="26.25" customHeight="1">
      <c r="C20" s="145"/>
      <c r="D20" s="146"/>
      <c r="E20" s="145"/>
      <c r="F20" s="145"/>
      <c r="G20" s="95"/>
      <c r="I20" s="78"/>
      <c r="J20" s="126"/>
    </row>
    <row r="21" spans="2:10" ht="26.25" customHeight="1">
      <c r="B21" s="147" t="s">
        <v>197</v>
      </c>
      <c r="C21" s="125" t="s">
        <v>198</v>
      </c>
      <c r="J21" s="126"/>
    </row>
    <row r="22" spans="3:7" ht="15.75">
      <c r="C22" s="125" t="s">
        <v>199</v>
      </c>
      <c r="D22" s="5"/>
      <c r="E22" s="5"/>
      <c r="F22" s="5"/>
      <c r="G22" s="5"/>
    </row>
    <row r="23" ht="15.75">
      <c r="C23" s="125" t="s">
        <v>201</v>
      </c>
    </row>
    <row r="25" spans="2:7" ht="15.75">
      <c r="B25" t="s">
        <v>161</v>
      </c>
      <c r="C25" s="125" t="s">
        <v>195</v>
      </c>
      <c r="D25" s="125"/>
      <c r="E25" s="125"/>
      <c r="F25" s="125"/>
      <c r="G25" s="125"/>
    </row>
    <row r="26" spans="2:7" ht="15.75">
      <c r="B26" t="s">
        <v>162</v>
      </c>
      <c r="C26" s="125" t="s">
        <v>160</v>
      </c>
      <c r="D26" s="125"/>
      <c r="E26" s="125"/>
      <c r="F26" s="125"/>
      <c r="G26" s="125"/>
    </row>
    <row r="27" spans="3:7" ht="15.75">
      <c r="C27" s="125" t="s">
        <v>200</v>
      </c>
      <c r="D27" s="125"/>
      <c r="E27" s="125"/>
      <c r="F27" s="125"/>
      <c r="G27" s="125"/>
    </row>
    <row r="28" spans="3:8" ht="15.75">
      <c r="C28" s="125" t="s">
        <v>182</v>
      </c>
      <c r="D28" s="125"/>
      <c r="E28" s="125"/>
      <c r="F28" s="125"/>
      <c r="G28" s="125"/>
      <c r="H28" s="125"/>
    </row>
    <row r="29" spans="3:7" ht="15.75">
      <c r="C29" s="125" t="s">
        <v>196</v>
      </c>
      <c r="D29" s="125"/>
      <c r="E29" s="125"/>
      <c r="F29" s="125"/>
      <c r="G29" s="125"/>
    </row>
    <row r="31" spans="3:9" ht="15.75">
      <c r="C31" s="125"/>
      <c r="D31" s="5"/>
      <c r="E31" s="5"/>
      <c r="F31" s="5"/>
      <c r="G31" s="5"/>
      <c r="H31" s="5"/>
      <c r="I31" s="5"/>
    </row>
    <row r="32" spans="3:9" ht="12.75">
      <c r="C32" s="5"/>
      <c r="D32" s="5"/>
      <c r="E32" s="5"/>
      <c r="F32" s="5"/>
      <c r="G32" s="5"/>
      <c r="H32" s="5"/>
      <c r="I32" s="5"/>
    </row>
    <row r="33" spans="3:9" ht="12.75">
      <c r="C33" s="5"/>
      <c r="D33" s="5"/>
      <c r="E33" s="5"/>
      <c r="F33" s="5"/>
      <c r="G33" s="5"/>
      <c r="H33" s="5"/>
      <c r="I33" s="5"/>
    </row>
    <row r="34" spans="3:9" ht="12.75">
      <c r="C34" s="5"/>
      <c r="D34" s="5"/>
      <c r="E34" s="5"/>
      <c r="F34" s="5"/>
      <c r="G34" s="5"/>
      <c r="H34" s="5"/>
      <c r="I34" s="5"/>
    </row>
  </sheetData>
  <mergeCells count="1">
    <mergeCell ref="A2:I2"/>
  </mergeCells>
  <printOptions/>
  <pageMargins left="0.75" right="0.75" top="1" bottom="1" header="0.5" footer="0.5"/>
  <pageSetup orientation="landscape" paperSize="9" r:id="rId1"/>
  <headerFooter alignWithMargins="0">
    <oddHeader>&amp;LDir.ne Centr. Risorse Finanziarie e Strumentali
&amp;RAllegato A
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3:J19"/>
  <sheetViews>
    <sheetView workbookViewId="0" topLeftCell="A1">
      <selection activeCell="F15" sqref="F15"/>
    </sheetView>
  </sheetViews>
  <sheetFormatPr defaultColWidth="9.140625" defaultRowHeight="12.75"/>
  <cols>
    <col min="1" max="1" width="4.8515625" style="0" customWidth="1"/>
    <col min="2" max="2" width="13.421875" style="0" customWidth="1"/>
    <col min="3" max="3" width="14.8515625" style="0" customWidth="1"/>
    <col min="4" max="4" width="14.00390625" style="0" customWidth="1"/>
    <col min="5" max="5" width="18.7109375" style="0" customWidth="1"/>
    <col min="6" max="6" width="15.00390625" style="0" customWidth="1"/>
    <col min="7" max="7" width="20.8515625" style="0" customWidth="1"/>
    <col min="8" max="8" width="19.7109375" style="0" customWidth="1"/>
    <col min="9" max="9" width="16.7109375" style="0" customWidth="1"/>
    <col min="10" max="10" width="12.7109375" style="0" customWidth="1"/>
  </cols>
  <sheetData>
    <row r="3" ht="12.75">
      <c r="H3" s="126"/>
    </row>
    <row r="4" ht="13.5" thickBot="1"/>
    <row r="5" spans="2:7" ht="12.75" customHeight="1">
      <c r="B5" s="180" t="s">
        <v>194</v>
      </c>
      <c r="C5" s="181"/>
      <c r="D5" s="181"/>
      <c r="E5" s="181"/>
      <c r="F5" s="181"/>
      <c r="G5" s="182"/>
    </row>
    <row r="6" spans="2:7" ht="12.75" customHeight="1">
      <c r="B6" s="183"/>
      <c r="C6" s="184"/>
      <c r="D6" s="184"/>
      <c r="E6" s="184"/>
      <c r="F6" s="184"/>
      <c r="G6" s="185"/>
    </row>
    <row r="7" spans="2:7" ht="31.5" customHeight="1">
      <c r="B7" s="127" t="s">
        <v>143</v>
      </c>
      <c r="C7" s="128" t="s">
        <v>193</v>
      </c>
      <c r="D7" s="128" t="s">
        <v>187</v>
      </c>
      <c r="E7" s="128" t="s">
        <v>124</v>
      </c>
      <c r="F7" s="128" t="s">
        <v>121</v>
      </c>
      <c r="G7" s="128" t="s">
        <v>9</v>
      </c>
    </row>
    <row r="8" spans="2:7" ht="12.75">
      <c r="B8" s="129" t="s">
        <v>188</v>
      </c>
      <c r="C8" s="130">
        <v>210</v>
      </c>
      <c r="D8" s="131">
        <v>77</v>
      </c>
      <c r="E8" s="144">
        <f aca="true" t="shared" si="0" ref="E8:E13">C8*D8</f>
        <v>16170</v>
      </c>
      <c r="F8" s="133">
        <f aca="true" t="shared" si="1" ref="F8:F13">E8*32.7/100</f>
        <v>5287.59</v>
      </c>
      <c r="G8" s="133">
        <f aca="true" t="shared" si="2" ref="G8:G13">E8+F8</f>
        <v>21457.59</v>
      </c>
    </row>
    <row r="9" spans="2:7" ht="12.75">
      <c r="B9" s="129" t="s">
        <v>13</v>
      </c>
      <c r="C9" s="130">
        <v>41</v>
      </c>
      <c r="D9" s="131">
        <v>73</v>
      </c>
      <c r="E9" s="132">
        <f t="shared" si="0"/>
        <v>2993</v>
      </c>
      <c r="F9" s="133">
        <f t="shared" si="1"/>
        <v>978.711</v>
      </c>
      <c r="G9" s="133">
        <f t="shared" si="2"/>
        <v>3971.7110000000002</v>
      </c>
    </row>
    <row r="10" spans="2:7" ht="12.75">
      <c r="B10" s="129" t="s">
        <v>189</v>
      </c>
      <c r="C10" s="130">
        <v>3335</v>
      </c>
      <c r="D10" s="131">
        <v>69</v>
      </c>
      <c r="E10" s="132">
        <f t="shared" si="0"/>
        <v>230115</v>
      </c>
      <c r="F10" s="133">
        <f t="shared" si="1"/>
        <v>75247.60500000001</v>
      </c>
      <c r="G10" s="133">
        <f t="shared" si="2"/>
        <v>305362.605</v>
      </c>
    </row>
    <row r="11" spans="2:7" ht="12.75">
      <c r="B11" s="129" t="s">
        <v>190</v>
      </c>
      <c r="C11" s="130">
        <v>1157</v>
      </c>
      <c r="D11" s="131">
        <v>65</v>
      </c>
      <c r="E11" s="132">
        <f t="shared" si="0"/>
        <v>75205</v>
      </c>
      <c r="F11" s="133">
        <f t="shared" si="1"/>
        <v>24592.035</v>
      </c>
      <c r="G11" s="133">
        <f t="shared" si="2"/>
        <v>99797.035</v>
      </c>
    </row>
    <row r="12" spans="2:7" ht="12.75">
      <c r="B12" s="129" t="s">
        <v>18</v>
      </c>
      <c r="C12" s="130">
        <v>3067</v>
      </c>
      <c r="D12" s="131">
        <v>61</v>
      </c>
      <c r="E12" s="132">
        <f t="shared" si="0"/>
        <v>187087</v>
      </c>
      <c r="F12" s="133">
        <f t="shared" si="1"/>
        <v>61177.449</v>
      </c>
      <c r="G12" s="133">
        <f t="shared" si="2"/>
        <v>248264.449</v>
      </c>
    </row>
    <row r="13" spans="2:7" ht="12.75">
      <c r="B13" s="129" t="s">
        <v>19</v>
      </c>
      <c r="C13" s="130">
        <v>2326</v>
      </c>
      <c r="D13" s="131">
        <v>57</v>
      </c>
      <c r="E13" s="132">
        <f t="shared" si="0"/>
        <v>132582</v>
      </c>
      <c r="F13" s="133">
        <f t="shared" si="1"/>
        <v>43354.314000000006</v>
      </c>
      <c r="G13" s="133">
        <f t="shared" si="2"/>
        <v>175936.314</v>
      </c>
    </row>
    <row r="14" spans="2:7" ht="13.5" thickBot="1">
      <c r="B14" s="134" t="s">
        <v>191</v>
      </c>
      <c r="C14" s="135">
        <v>4178</v>
      </c>
      <c r="D14" s="136">
        <v>53</v>
      </c>
      <c r="E14" s="137">
        <f>(C14*D14)</f>
        <v>221434</v>
      </c>
      <c r="F14" s="138">
        <f>(E14*32.7/100)+1807.1</f>
        <v>74216.01800000001</v>
      </c>
      <c r="G14" s="138">
        <f>SUM(E14+F14)</f>
        <v>295650.01800000004</v>
      </c>
    </row>
    <row r="15" spans="3:10" ht="16.5" thickBot="1" thickTop="1">
      <c r="C15" s="139">
        <f>SUM(C8:C14)</f>
        <v>14314</v>
      </c>
      <c r="E15" s="140">
        <f>SUM(E8:E14)</f>
        <v>865586</v>
      </c>
      <c r="F15" s="141">
        <f>SUM(F8:F14)</f>
        <v>284853.72200000007</v>
      </c>
      <c r="G15" s="140">
        <f>E15+F15</f>
        <v>1150439.722</v>
      </c>
      <c r="J15" s="96">
        <v>1150439.717946142</v>
      </c>
    </row>
    <row r="16" ht="12.75">
      <c r="I16" s="126">
        <f>G15-J15</f>
        <v>0.004053858108818531</v>
      </c>
    </row>
    <row r="17" spans="6:9" ht="12.75">
      <c r="F17" s="126"/>
      <c r="I17" s="47">
        <f>I16*1936.27</f>
        <v>7.849363840362057</v>
      </c>
    </row>
    <row r="19" ht="12.75">
      <c r="G19" s="126"/>
    </row>
  </sheetData>
  <mergeCells count="1">
    <mergeCell ref="B5:G6"/>
  </mergeCells>
  <printOptions/>
  <pageMargins left="1.45" right="0.75" top="1.31" bottom="1" header="0.5" footer="0.5"/>
  <pageSetup orientation="landscape" paperSize="9" r:id="rId1"/>
  <headerFooter alignWithMargins="0">
    <oddHeader>&amp;LDir.ne Centr. Risorse Finanziarie e Strumentali&amp;RAllegato L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44"/>
  <sheetViews>
    <sheetView zoomScale="95" zoomScaleNormal="95" workbookViewId="0" topLeftCell="A1">
      <selection activeCell="C42" sqref="C42"/>
    </sheetView>
  </sheetViews>
  <sheetFormatPr defaultColWidth="9.140625" defaultRowHeight="12.75"/>
  <cols>
    <col min="2" max="2" width="13.00390625" style="0" customWidth="1"/>
    <col min="3" max="3" width="13.28125" style="0" customWidth="1"/>
    <col min="4" max="4" width="14.28125" style="0" customWidth="1"/>
    <col min="5" max="5" width="17.7109375" style="0" customWidth="1"/>
    <col min="6" max="6" width="18.140625" style="0" customWidth="1"/>
    <col min="7" max="7" width="25.00390625" style="0" customWidth="1"/>
    <col min="8" max="8" width="20.00390625" style="0" customWidth="1"/>
  </cols>
  <sheetData>
    <row r="1" spans="2:7" ht="23.25">
      <c r="B1" s="158" t="s">
        <v>1</v>
      </c>
      <c r="C1" s="158"/>
      <c r="D1" s="158"/>
      <c r="E1" s="158"/>
      <c r="F1" s="158"/>
      <c r="G1" s="158"/>
    </row>
    <row r="2" ht="15.75" customHeight="1" thickBot="1">
      <c r="B2" s="4"/>
    </row>
    <row r="3" spans="2:7" ht="36.75" thickBot="1">
      <c r="B3" s="88" t="s">
        <v>142</v>
      </c>
      <c r="C3" s="89" t="s">
        <v>10</v>
      </c>
      <c r="D3" s="92" t="s">
        <v>151</v>
      </c>
      <c r="E3" s="90" t="s">
        <v>5</v>
      </c>
      <c r="F3" s="91" t="s">
        <v>8</v>
      </c>
      <c r="G3" s="91" t="s">
        <v>9</v>
      </c>
    </row>
    <row r="4" spans="2:7" ht="12.75">
      <c r="B4" s="12" t="s">
        <v>11</v>
      </c>
      <c r="C4" s="13">
        <v>43</v>
      </c>
      <c r="D4" s="75">
        <v>1055</v>
      </c>
      <c r="E4" s="75">
        <f aca="true" t="shared" si="0" ref="E4:E14">C4*D4</f>
        <v>45365</v>
      </c>
      <c r="F4" s="76">
        <f aca="true" t="shared" si="1" ref="F4:F14">E4*32.7/100</f>
        <v>14834.355000000003</v>
      </c>
      <c r="G4" s="37">
        <f aca="true" t="shared" si="2" ref="G4:G14">SUM(E4:F4)</f>
        <v>60199.355</v>
      </c>
    </row>
    <row r="5" spans="2:7" ht="14.25" customHeight="1">
      <c r="B5" s="12" t="s">
        <v>12</v>
      </c>
      <c r="C5" s="13">
        <v>191</v>
      </c>
      <c r="D5" s="75">
        <v>1055</v>
      </c>
      <c r="E5" s="75">
        <f t="shared" si="0"/>
        <v>201505</v>
      </c>
      <c r="F5" s="75">
        <f t="shared" si="1"/>
        <v>65892.13500000001</v>
      </c>
      <c r="G5" s="37">
        <f t="shared" si="2"/>
        <v>267397.135</v>
      </c>
    </row>
    <row r="6" spans="2:7" ht="12.75">
      <c r="B6" s="12" t="s">
        <v>13</v>
      </c>
      <c r="C6" s="13">
        <v>267</v>
      </c>
      <c r="D6" s="75">
        <v>961</v>
      </c>
      <c r="E6" s="75">
        <f t="shared" si="0"/>
        <v>256587</v>
      </c>
      <c r="F6" s="75">
        <f t="shared" si="1"/>
        <v>83903.94900000001</v>
      </c>
      <c r="G6" s="37">
        <f t="shared" si="2"/>
        <v>340490.949</v>
      </c>
    </row>
    <row r="7" spans="2:7" ht="12.75">
      <c r="B7" s="12" t="s">
        <v>14</v>
      </c>
      <c r="C7" s="13">
        <v>796</v>
      </c>
      <c r="D7" s="75">
        <v>876</v>
      </c>
      <c r="E7" s="75">
        <f t="shared" si="0"/>
        <v>697296</v>
      </c>
      <c r="F7" s="75">
        <f t="shared" si="1"/>
        <v>228015.79200000002</v>
      </c>
      <c r="G7" s="37">
        <f t="shared" si="2"/>
        <v>925311.792</v>
      </c>
    </row>
    <row r="8" spans="2:7" ht="12.75">
      <c r="B8" s="12" t="s">
        <v>15</v>
      </c>
      <c r="C8" s="13">
        <v>4516</v>
      </c>
      <c r="D8" s="75">
        <v>876</v>
      </c>
      <c r="E8" s="75">
        <f t="shared" si="0"/>
        <v>3956016</v>
      </c>
      <c r="F8" s="75">
        <f t="shared" si="1"/>
        <v>1293617.232</v>
      </c>
      <c r="G8" s="37">
        <f t="shared" si="2"/>
        <v>5249633.232</v>
      </c>
    </row>
    <row r="9" spans="2:7" ht="12.75">
      <c r="B9" s="12" t="s">
        <v>16</v>
      </c>
      <c r="C9" s="13">
        <v>253</v>
      </c>
      <c r="D9" s="75">
        <v>802</v>
      </c>
      <c r="E9" s="75">
        <f t="shared" si="0"/>
        <v>202906</v>
      </c>
      <c r="F9" s="75">
        <f t="shared" si="1"/>
        <v>66350.262</v>
      </c>
      <c r="G9" s="37">
        <f t="shared" si="2"/>
        <v>269256.262</v>
      </c>
    </row>
    <row r="10" spans="2:7" ht="12.75">
      <c r="B10" s="12" t="s">
        <v>17</v>
      </c>
      <c r="C10" s="13">
        <v>1299</v>
      </c>
      <c r="D10" s="75">
        <v>802</v>
      </c>
      <c r="E10" s="75">
        <f t="shared" si="0"/>
        <v>1041798</v>
      </c>
      <c r="F10" s="75">
        <f t="shared" si="1"/>
        <v>340667.946</v>
      </c>
      <c r="G10" s="37">
        <f t="shared" si="2"/>
        <v>1382465.946</v>
      </c>
    </row>
    <row r="11" spans="2:7" ht="12.75">
      <c r="B11" s="12" t="s">
        <v>18</v>
      </c>
      <c r="C11" s="13">
        <v>7141</v>
      </c>
      <c r="D11" s="75">
        <v>756</v>
      </c>
      <c r="E11" s="75">
        <f t="shared" si="0"/>
        <v>5398596</v>
      </c>
      <c r="F11" s="75">
        <f t="shared" si="1"/>
        <v>1765340.8920000002</v>
      </c>
      <c r="G11" s="37">
        <f t="shared" si="2"/>
        <v>7163936.892</v>
      </c>
    </row>
    <row r="12" spans="2:7" ht="12.75">
      <c r="B12" s="12" t="s">
        <v>19</v>
      </c>
      <c r="C12" s="13">
        <v>2314</v>
      </c>
      <c r="D12" s="75">
        <v>718</v>
      </c>
      <c r="E12" s="75">
        <f t="shared" si="0"/>
        <v>1661452</v>
      </c>
      <c r="F12" s="75">
        <f t="shared" si="1"/>
        <v>543294.804</v>
      </c>
      <c r="G12" s="37">
        <f t="shared" si="2"/>
        <v>2204746.804</v>
      </c>
    </row>
    <row r="13" spans="2:7" ht="12.75">
      <c r="B13" s="12" t="s">
        <v>20</v>
      </c>
      <c r="C13" s="13">
        <v>743</v>
      </c>
      <c r="D13" s="75">
        <v>680</v>
      </c>
      <c r="E13" s="75">
        <f t="shared" si="0"/>
        <v>505240</v>
      </c>
      <c r="F13" s="75">
        <f t="shared" si="1"/>
        <v>165213.48</v>
      </c>
      <c r="G13" s="37">
        <f t="shared" si="2"/>
        <v>670453.48</v>
      </c>
    </row>
    <row r="14" spans="2:7" ht="13.5" thickBot="1">
      <c r="B14" s="12" t="s">
        <v>21</v>
      </c>
      <c r="C14" s="14">
        <v>3417</v>
      </c>
      <c r="D14" s="77">
        <v>680</v>
      </c>
      <c r="E14" s="77">
        <f t="shared" si="0"/>
        <v>2323560</v>
      </c>
      <c r="F14" s="77">
        <f t="shared" si="1"/>
        <v>759804.12</v>
      </c>
      <c r="G14" s="55">
        <f t="shared" si="2"/>
        <v>3083364.12</v>
      </c>
    </row>
    <row r="15" spans="2:7" ht="14.25" thickBot="1" thickTop="1">
      <c r="B15" s="15" t="s">
        <v>22</v>
      </c>
      <c r="C15" s="11">
        <f>SUM(C4:C14)</f>
        <v>20980</v>
      </c>
      <c r="D15" s="25"/>
      <c r="E15" s="56">
        <f>SUM(E4:E14)</f>
        <v>16290321</v>
      </c>
      <c r="F15" s="56">
        <f>SUM(F4:F14)</f>
        <v>5326934.967000001</v>
      </c>
      <c r="G15" s="56">
        <f>SUM(G4:G14)</f>
        <v>21617255.967000004</v>
      </c>
    </row>
    <row r="17" spans="2:7" ht="22.5" customHeight="1" thickBot="1">
      <c r="B17" s="161" t="s">
        <v>159</v>
      </c>
      <c r="C17" s="162"/>
      <c r="D17" s="162"/>
      <c r="E17" s="162"/>
      <c r="F17" s="162"/>
      <c r="G17" s="162"/>
    </row>
    <row r="18" spans="2:7" ht="26.25" customHeight="1" thickBot="1">
      <c r="B18" s="88" t="s">
        <v>142</v>
      </c>
      <c r="C18" s="89" t="s">
        <v>10</v>
      </c>
      <c r="D18" s="92" t="s">
        <v>163</v>
      </c>
      <c r="E18" s="90" t="s">
        <v>5</v>
      </c>
      <c r="F18" s="91" t="s">
        <v>8</v>
      </c>
      <c r="G18" s="91" t="s">
        <v>9</v>
      </c>
    </row>
    <row r="19" spans="2:7" ht="12.75">
      <c r="B19" s="12" t="s">
        <v>11</v>
      </c>
      <c r="C19" s="13">
        <v>0</v>
      </c>
      <c r="D19" s="75">
        <f aca="true" t="shared" si="3" ref="D19:D29">(D4/360)*156</f>
        <v>457.16666666666663</v>
      </c>
      <c r="E19" s="75">
        <f aca="true" t="shared" si="4" ref="E19:E29">C19*D19</f>
        <v>0</v>
      </c>
      <c r="F19" s="76">
        <f aca="true" t="shared" si="5" ref="F19:F29">E19*32.7/100</f>
        <v>0</v>
      </c>
      <c r="G19" s="37">
        <f aca="true" t="shared" si="6" ref="G19:G29">SUM(E19:F19)</f>
        <v>0</v>
      </c>
    </row>
    <row r="20" spans="2:7" ht="12.75">
      <c r="B20" s="12" t="s">
        <v>12</v>
      </c>
      <c r="C20" s="13">
        <v>10</v>
      </c>
      <c r="D20" s="75">
        <f t="shared" si="3"/>
        <v>457.16666666666663</v>
      </c>
      <c r="E20" s="75">
        <f t="shared" si="4"/>
        <v>4571.666666666666</v>
      </c>
      <c r="F20" s="75">
        <f t="shared" si="5"/>
        <v>1494.935</v>
      </c>
      <c r="G20" s="37">
        <f t="shared" si="6"/>
        <v>6066.601666666666</v>
      </c>
    </row>
    <row r="21" spans="2:7" ht="12.75">
      <c r="B21" s="12" t="s">
        <v>13</v>
      </c>
      <c r="C21" s="13">
        <v>24</v>
      </c>
      <c r="D21" s="75">
        <f t="shared" si="3"/>
        <v>416.4333333333333</v>
      </c>
      <c r="E21" s="75">
        <f t="shared" si="4"/>
        <v>9994.399999999998</v>
      </c>
      <c r="F21" s="75">
        <f t="shared" si="5"/>
        <v>3268.1687999999995</v>
      </c>
      <c r="G21" s="37">
        <f t="shared" si="6"/>
        <v>13262.568799999997</v>
      </c>
    </row>
    <row r="22" spans="2:7" ht="12.75">
      <c r="B22" s="12" t="s">
        <v>14</v>
      </c>
      <c r="C22" s="13">
        <v>0</v>
      </c>
      <c r="D22" s="75">
        <f t="shared" si="3"/>
        <v>379.59999999999997</v>
      </c>
      <c r="E22" s="75">
        <f t="shared" si="4"/>
        <v>0</v>
      </c>
      <c r="F22" s="75">
        <f t="shared" si="5"/>
        <v>0</v>
      </c>
      <c r="G22" s="37">
        <f t="shared" si="6"/>
        <v>0</v>
      </c>
    </row>
    <row r="23" spans="2:7" ht="12.75">
      <c r="B23" s="12" t="s">
        <v>15</v>
      </c>
      <c r="C23" s="13">
        <v>45</v>
      </c>
      <c r="D23" s="75">
        <f t="shared" si="3"/>
        <v>379.59999999999997</v>
      </c>
      <c r="E23" s="75">
        <f t="shared" si="4"/>
        <v>17082</v>
      </c>
      <c r="F23" s="75">
        <f t="shared" si="5"/>
        <v>5585.814</v>
      </c>
      <c r="G23" s="37">
        <f t="shared" si="6"/>
        <v>22667.814</v>
      </c>
    </row>
    <row r="24" spans="2:7" ht="12.75">
      <c r="B24" s="12" t="s">
        <v>16</v>
      </c>
      <c r="C24" s="13">
        <v>2</v>
      </c>
      <c r="D24" s="75">
        <f t="shared" si="3"/>
        <v>347.53333333333336</v>
      </c>
      <c r="E24" s="75">
        <f t="shared" si="4"/>
        <v>695.0666666666667</v>
      </c>
      <c r="F24" s="75">
        <f t="shared" si="5"/>
        <v>227.28680000000003</v>
      </c>
      <c r="G24" s="37">
        <f t="shared" si="6"/>
        <v>922.3534666666667</v>
      </c>
    </row>
    <row r="25" spans="2:7" ht="12.75">
      <c r="B25" s="12" t="s">
        <v>17</v>
      </c>
      <c r="C25" s="13">
        <v>89</v>
      </c>
      <c r="D25" s="75">
        <f t="shared" si="3"/>
        <v>347.53333333333336</v>
      </c>
      <c r="E25" s="75">
        <f t="shared" si="4"/>
        <v>30930.46666666667</v>
      </c>
      <c r="F25" s="75">
        <f t="shared" si="5"/>
        <v>10114.262600000002</v>
      </c>
      <c r="G25" s="37">
        <f t="shared" si="6"/>
        <v>41044.729266666676</v>
      </c>
    </row>
    <row r="26" spans="2:7" ht="12.75">
      <c r="B26" s="12" t="s">
        <v>18</v>
      </c>
      <c r="C26" s="13">
        <v>46</v>
      </c>
      <c r="D26" s="75">
        <f t="shared" si="3"/>
        <v>327.6</v>
      </c>
      <c r="E26" s="75">
        <f t="shared" si="4"/>
        <v>15069.6</v>
      </c>
      <c r="F26" s="75">
        <f t="shared" si="5"/>
        <v>4927.7592</v>
      </c>
      <c r="G26" s="37">
        <f t="shared" si="6"/>
        <v>19997.3592</v>
      </c>
    </row>
    <row r="27" spans="2:7" ht="12.75">
      <c r="B27" s="12" t="s">
        <v>19</v>
      </c>
      <c r="C27" s="13">
        <v>42</v>
      </c>
      <c r="D27" s="75">
        <f t="shared" si="3"/>
        <v>311.1333333333333</v>
      </c>
      <c r="E27" s="75">
        <f t="shared" si="4"/>
        <v>13067.6</v>
      </c>
      <c r="F27" s="75">
        <f t="shared" si="5"/>
        <v>4273.105200000001</v>
      </c>
      <c r="G27" s="37">
        <f t="shared" si="6"/>
        <v>17340.7052</v>
      </c>
    </row>
    <row r="28" spans="2:7" ht="12.75">
      <c r="B28" s="12" t="s">
        <v>20</v>
      </c>
      <c r="C28" s="13">
        <v>6</v>
      </c>
      <c r="D28" s="75">
        <f t="shared" si="3"/>
        <v>294.6666666666667</v>
      </c>
      <c r="E28" s="75">
        <f t="shared" si="4"/>
        <v>1768</v>
      </c>
      <c r="F28" s="75">
        <f t="shared" si="5"/>
        <v>578.1360000000001</v>
      </c>
      <c r="G28" s="37">
        <f t="shared" si="6"/>
        <v>2346.136</v>
      </c>
    </row>
    <row r="29" spans="2:7" ht="13.5" thickBot="1">
      <c r="B29" s="12" t="s">
        <v>21</v>
      </c>
      <c r="C29" s="14">
        <v>12</v>
      </c>
      <c r="D29" s="77">
        <f t="shared" si="3"/>
        <v>294.6666666666667</v>
      </c>
      <c r="E29" s="77">
        <f t="shared" si="4"/>
        <v>3536</v>
      </c>
      <c r="F29" s="77">
        <f t="shared" si="5"/>
        <v>1156.2720000000002</v>
      </c>
      <c r="G29" s="55">
        <f t="shared" si="6"/>
        <v>4692.272</v>
      </c>
    </row>
    <row r="30" spans="2:7" ht="14.25" thickBot="1" thickTop="1">
      <c r="B30" s="15" t="s">
        <v>22</v>
      </c>
      <c r="C30" s="11">
        <f>SUM(C19:C29)</f>
        <v>276</v>
      </c>
      <c r="D30" s="25"/>
      <c r="E30" s="56">
        <f>SUM(E19:E29)</f>
        <v>96714.80000000002</v>
      </c>
      <c r="F30" s="56">
        <f>SUM(F19:F29)</f>
        <v>31625.7396</v>
      </c>
      <c r="G30" s="56">
        <f>SUM(G19:G29)</f>
        <v>128340.53959999999</v>
      </c>
    </row>
    <row r="32" ht="13.5" thickBot="1">
      <c r="C32" s="18"/>
    </row>
    <row r="33" spans="7:8" ht="15.75" thickBot="1">
      <c r="G33" s="115" t="s">
        <v>164</v>
      </c>
      <c r="H33" s="114">
        <f>G15+G30</f>
        <v>21745596.506600004</v>
      </c>
    </row>
    <row r="34" spans="7:8" ht="15">
      <c r="G34" s="122"/>
      <c r="H34" s="123"/>
    </row>
    <row r="35" spans="2:7" ht="15.75" customHeight="1">
      <c r="B35" s="159" t="s">
        <v>152</v>
      </c>
      <c r="C35" s="160"/>
      <c r="D35" s="160"/>
      <c r="E35" s="160"/>
      <c r="F35" s="160"/>
      <c r="G35" s="160"/>
    </row>
    <row r="36" spans="2:7" ht="15.75">
      <c r="B36" s="125" t="s">
        <v>166</v>
      </c>
      <c r="C36" s="125"/>
      <c r="D36" s="125"/>
      <c r="E36" s="125"/>
      <c r="F36" s="125"/>
      <c r="G36" s="125"/>
    </row>
    <row r="37" spans="2:7" ht="15.75">
      <c r="B37" s="125" t="s">
        <v>180</v>
      </c>
      <c r="C37" s="125"/>
      <c r="D37" s="125"/>
      <c r="E37" s="125"/>
      <c r="F37" s="125"/>
      <c r="G37" s="125"/>
    </row>
    <row r="38" spans="2:7" ht="15.75">
      <c r="B38" s="125" t="s">
        <v>177</v>
      </c>
      <c r="C38" s="125"/>
      <c r="D38" s="125"/>
      <c r="E38" s="125"/>
      <c r="F38" s="125"/>
      <c r="G38" s="125"/>
    </row>
    <row r="39" spans="2:7" ht="12.75">
      <c r="B39" s="27" t="s">
        <v>176</v>
      </c>
      <c r="C39" s="27"/>
      <c r="D39" s="27"/>
      <c r="E39" s="27"/>
      <c r="F39" s="27"/>
      <c r="G39" s="27"/>
    </row>
    <row r="41" spans="2:7" ht="12.75">
      <c r="B41" s="27"/>
      <c r="C41" s="27"/>
      <c r="D41" s="27"/>
      <c r="E41" s="27"/>
      <c r="F41" s="27"/>
      <c r="G41" s="27"/>
    </row>
    <row r="42" spans="2:7" ht="12.75">
      <c r="B42" s="27"/>
      <c r="C42" s="27"/>
      <c r="D42" s="27"/>
      <c r="E42" s="27"/>
      <c r="F42" s="27"/>
      <c r="G42" s="27"/>
    </row>
    <row r="43" spans="2:7" ht="12.75">
      <c r="B43" s="27"/>
      <c r="C43" s="27"/>
      <c r="D43" s="27"/>
      <c r="E43" s="27"/>
      <c r="F43" s="27"/>
      <c r="G43" s="27"/>
    </row>
    <row r="44" spans="2:7" ht="12.75">
      <c r="B44" s="27"/>
      <c r="C44" s="27"/>
      <c r="D44" s="27"/>
      <c r="E44" s="27"/>
      <c r="F44" s="27"/>
      <c r="G44" s="27"/>
    </row>
  </sheetData>
  <mergeCells count="3">
    <mergeCell ref="B1:G1"/>
    <mergeCell ref="B35:G35"/>
    <mergeCell ref="B17:G17"/>
  </mergeCells>
  <printOptions/>
  <pageMargins left="0.85" right="0.75" top="0.39" bottom="0.3" header="0.24" footer="0.16"/>
  <pageSetup orientation="landscape" paperSize="9" scale="95" r:id="rId1"/>
  <headerFooter alignWithMargins="0">
    <oddHeader>&amp;LDir.ne Centr. Risorse Finanziarie e Strumentali
&amp;RAllegato B
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F16" sqref="F16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8.140625" style="0" customWidth="1"/>
    <col min="4" max="4" width="17.140625" style="0" customWidth="1"/>
    <col min="5" max="5" width="23.7109375" style="0" customWidth="1"/>
    <col min="6" max="6" width="24.7109375" style="0" customWidth="1"/>
    <col min="7" max="7" width="20.140625" style="0" customWidth="1"/>
    <col min="8" max="8" width="22.421875" style="0" customWidth="1"/>
  </cols>
  <sheetData>
    <row r="2" spans="1:6" ht="12.75">
      <c r="A2" s="158" t="s">
        <v>6</v>
      </c>
      <c r="B2" s="158"/>
      <c r="C2" s="158"/>
      <c r="D2" s="158"/>
      <c r="E2" s="158"/>
      <c r="F2" s="158"/>
    </row>
    <row r="3" spans="1:6" ht="12.75">
      <c r="A3" s="158"/>
      <c r="B3" s="158"/>
      <c r="C3" s="158"/>
      <c r="D3" s="158"/>
      <c r="E3" s="158"/>
      <c r="F3" s="158"/>
    </row>
    <row r="5" ht="13.5" thickBot="1"/>
    <row r="6" spans="1:6" ht="37.5" customHeight="1" thickBot="1">
      <c r="A6" s="116" t="s">
        <v>7</v>
      </c>
      <c r="B6" s="117" t="s">
        <v>147</v>
      </c>
      <c r="C6" s="117" t="s">
        <v>5</v>
      </c>
      <c r="D6" s="117" t="s">
        <v>202</v>
      </c>
      <c r="E6" s="117" t="s">
        <v>8</v>
      </c>
      <c r="F6" s="117" t="s">
        <v>9</v>
      </c>
    </row>
    <row r="7" spans="1:6" ht="22.5" customHeight="1" thickBot="1">
      <c r="A7" s="93">
        <f>+'Ind. Profess.'!C15</f>
        <v>20980</v>
      </c>
      <c r="B7" s="81">
        <v>343</v>
      </c>
      <c r="C7" s="82">
        <f>(A7*B7)</f>
        <v>7196140</v>
      </c>
      <c r="D7" s="82">
        <v>37000</v>
      </c>
      <c r="E7" s="82">
        <f>(C7+D7)*32.7/100</f>
        <v>2365236.7800000003</v>
      </c>
      <c r="F7" s="151">
        <f>C7+D7+E7</f>
        <v>9598376.780000001</v>
      </c>
    </row>
    <row r="10" spans="1:7" ht="23.25" customHeight="1" thickBot="1">
      <c r="A10" s="165" t="s">
        <v>159</v>
      </c>
      <c r="B10" s="166"/>
      <c r="C10" s="166"/>
      <c r="D10" s="166"/>
      <c r="E10" s="166"/>
      <c r="F10" s="166"/>
      <c r="G10" s="150"/>
    </row>
    <row r="11" spans="1:6" ht="30" customHeight="1" thickBot="1">
      <c r="A11" s="116" t="s">
        <v>7</v>
      </c>
      <c r="B11" s="117" t="s">
        <v>147</v>
      </c>
      <c r="C11" s="118" t="s">
        <v>165</v>
      </c>
      <c r="D11" s="118" t="s">
        <v>203</v>
      </c>
      <c r="E11" s="117" t="s">
        <v>8</v>
      </c>
      <c r="F11" s="118" t="s">
        <v>9</v>
      </c>
    </row>
    <row r="12" spans="1:6" ht="22.5" customHeight="1" thickBot="1">
      <c r="A12" s="93">
        <f>+'Ind. Profess.'!C30</f>
        <v>276</v>
      </c>
      <c r="B12" s="81">
        <f>B7</f>
        <v>343</v>
      </c>
      <c r="C12" s="82">
        <f>A12*B12</f>
        <v>94668</v>
      </c>
      <c r="D12" s="82">
        <f>C12/360*156</f>
        <v>41022.799999999996</v>
      </c>
      <c r="E12" s="82">
        <f>D12*32.7/100</f>
        <v>13414.455600000001</v>
      </c>
      <c r="F12" s="82">
        <f>D12+E12</f>
        <v>54437.2556</v>
      </c>
    </row>
    <row r="13" spans="1:6" ht="22.5" customHeight="1" thickBot="1">
      <c r="A13" s="119"/>
      <c r="B13" s="120"/>
      <c r="C13" s="120"/>
      <c r="D13" s="120"/>
      <c r="E13" s="120"/>
      <c r="F13" s="121"/>
    </row>
    <row r="14" spans="1:7" ht="22.5" customHeight="1" thickBot="1">
      <c r="A14" s="119"/>
      <c r="B14" s="120"/>
      <c r="C14" s="120"/>
      <c r="D14" s="120"/>
      <c r="E14" s="163" t="s">
        <v>9</v>
      </c>
      <c r="F14" s="164"/>
      <c r="G14" s="82">
        <f>F7+F12</f>
        <v>9652814.035600001</v>
      </c>
    </row>
    <row r="15" spans="1:8" ht="13.5" customHeight="1">
      <c r="A15" s="119"/>
      <c r="B15" s="120"/>
      <c r="C15" s="120"/>
      <c r="D15" s="120"/>
      <c r="E15" s="120"/>
      <c r="F15" s="124"/>
      <c r="G15" s="124"/>
      <c r="H15" s="120"/>
    </row>
    <row r="16" spans="1:8" ht="13.5" customHeight="1">
      <c r="A16" s="149" t="s">
        <v>205</v>
      </c>
      <c r="B16" s="120"/>
      <c r="C16" s="120"/>
      <c r="D16" s="120"/>
      <c r="E16" s="120"/>
      <c r="F16" s="124"/>
      <c r="G16" s="124"/>
      <c r="H16" s="120"/>
    </row>
    <row r="17" spans="1:7" ht="12.75">
      <c r="A17" s="69"/>
      <c r="B17" s="69"/>
      <c r="C17" s="69"/>
      <c r="D17" s="69"/>
      <c r="E17" s="69"/>
      <c r="F17" s="69"/>
      <c r="G17" s="69"/>
    </row>
    <row r="18" spans="1:7" ht="12.75">
      <c r="A18" s="27" t="s">
        <v>204</v>
      </c>
      <c r="B18" s="27"/>
      <c r="C18" s="27"/>
      <c r="D18" s="27"/>
      <c r="E18" s="27"/>
      <c r="F18" s="27"/>
      <c r="G18" s="27"/>
    </row>
    <row r="19" spans="1:7" ht="12.75">
      <c r="A19" s="27" t="s">
        <v>181</v>
      </c>
      <c r="B19" s="27"/>
      <c r="C19" s="27"/>
      <c r="D19" s="27"/>
      <c r="E19" s="27"/>
      <c r="F19" s="27"/>
      <c r="G19" s="27"/>
    </row>
    <row r="20" spans="1:7" ht="12.75">
      <c r="A20" s="27" t="s">
        <v>178</v>
      </c>
      <c r="B20" s="27"/>
      <c r="C20" s="27"/>
      <c r="D20" s="27"/>
      <c r="E20" s="27"/>
      <c r="F20" s="27"/>
      <c r="G20" s="27"/>
    </row>
    <row r="21" spans="1:7" ht="12.75">
      <c r="A21" s="27" t="s">
        <v>176</v>
      </c>
      <c r="B21" s="62"/>
      <c r="C21" s="62"/>
      <c r="D21" s="62"/>
      <c r="E21" s="62"/>
      <c r="F21" s="62"/>
      <c r="G21" s="62"/>
    </row>
    <row r="24" spans="3:4" ht="12.75">
      <c r="C24" s="87"/>
      <c r="D24" s="87"/>
    </row>
  </sheetData>
  <mergeCells count="3">
    <mergeCell ref="E14:F14"/>
    <mergeCell ref="A2:F3"/>
    <mergeCell ref="A10:F10"/>
  </mergeCells>
  <printOptions/>
  <pageMargins left="0.17" right="0.17" top="1.33" bottom="1" header="0.5" footer="0.5"/>
  <pageSetup orientation="landscape" paperSize="9" scale="90" r:id="rId1"/>
  <headerFooter alignWithMargins="0">
    <oddHeader>&amp;LDir.ne Centr. Risorse Finanziarie e Strumentali
&amp;RAllegato  C
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F8"/>
  <sheetViews>
    <sheetView workbookViewId="0" topLeftCell="A1">
      <selection activeCell="I13" sqref="I13"/>
    </sheetView>
  </sheetViews>
  <sheetFormatPr defaultColWidth="9.140625" defaultRowHeight="12.75"/>
  <cols>
    <col min="2" max="2" width="23.57421875" style="0" customWidth="1"/>
    <col min="3" max="3" width="11.8515625" style="0" customWidth="1"/>
    <col min="4" max="4" width="16.140625" style="0" customWidth="1"/>
    <col min="5" max="5" width="17.00390625" style="0" customWidth="1"/>
    <col min="6" max="6" width="27.00390625" style="0" customWidth="1"/>
  </cols>
  <sheetData>
    <row r="2" spans="2:6" ht="12.75">
      <c r="B2" s="167" t="s">
        <v>24</v>
      </c>
      <c r="C2" s="167"/>
      <c r="D2" s="167"/>
      <c r="E2" s="167"/>
      <c r="F2" s="167"/>
    </row>
    <row r="3" spans="2:6" ht="12.75">
      <c r="B3" s="167"/>
      <c r="C3" s="167"/>
      <c r="D3" s="167"/>
      <c r="E3" s="167"/>
      <c r="F3" s="167"/>
    </row>
    <row r="4" spans="2:6" ht="20.25">
      <c r="B4" s="26"/>
      <c r="C4" s="26"/>
      <c r="D4" s="26"/>
      <c r="E4" s="26"/>
      <c r="F4" s="26"/>
    </row>
    <row r="6" ht="13.5" thickBot="1"/>
    <row r="7" spans="2:6" ht="29.25" customHeight="1" thickBot="1">
      <c r="B7" s="84" t="s">
        <v>146</v>
      </c>
      <c r="C7" s="85" t="s">
        <v>25</v>
      </c>
      <c r="D7" s="85" t="s">
        <v>5</v>
      </c>
      <c r="E7" s="86" t="s">
        <v>8</v>
      </c>
      <c r="F7" s="86" t="s">
        <v>9</v>
      </c>
    </row>
    <row r="8" spans="2:6" ht="35.25" customHeight="1" thickBot="1">
      <c r="B8" s="83">
        <v>7682.3</v>
      </c>
      <c r="C8" s="31">
        <v>102</v>
      </c>
      <c r="D8" s="82">
        <f>B8*C8</f>
        <v>783594.6</v>
      </c>
      <c r="E8" s="82">
        <f>D8*32.7/100</f>
        <v>256235.43420000002</v>
      </c>
      <c r="F8" s="82">
        <f>SUM(D8:E8)</f>
        <v>1039830.0342</v>
      </c>
    </row>
  </sheetData>
  <mergeCells count="1">
    <mergeCell ref="B2:F3"/>
  </mergeCells>
  <printOptions/>
  <pageMargins left="1.54" right="0.75" top="1" bottom="1" header="0.5" footer="0.5"/>
  <pageSetup orientation="landscape" paperSize="9" r:id="rId1"/>
  <headerFooter alignWithMargins="0">
    <oddHeader>&amp;LDir.ne Centr. Risorse Finanziarie e Strumentali
&amp;RAllegato D
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C14"/>
  <sheetViews>
    <sheetView zoomScale="90" zoomScaleNormal="90" workbookViewId="0" topLeftCell="A1">
      <selection activeCell="I13" sqref="I13"/>
    </sheetView>
  </sheetViews>
  <sheetFormatPr defaultColWidth="9.140625" defaultRowHeight="12.75"/>
  <cols>
    <col min="2" max="2" width="74.7109375" style="0" customWidth="1"/>
    <col min="3" max="3" width="22.7109375" style="0" customWidth="1"/>
  </cols>
  <sheetData>
    <row r="2" spans="2:3" ht="25.5">
      <c r="B2" s="168" t="s">
        <v>144</v>
      </c>
      <c r="C2" s="168"/>
    </row>
    <row r="3" ht="26.25" customHeight="1" thickBot="1"/>
    <row r="4" spans="2:3" ht="71.25" customHeight="1" thickBot="1">
      <c r="B4" s="28" t="s">
        <v>26</v>
      </c>
      <c r="C4" s="28" t="s">
        <v>28</v>
      </c>
    </row>
    <row r="5" spans="2:3" ht="34.5" customHeight="1" thickBot="1">
      <c r="B5" s="29" t="s">
        <v>27</v>
      </c>
      <c r="C5" s="32">
        <v>58359.93</v>
      </c>
    </row>
    <row r="6" spans="2:3" ht="34.5" customHeight="1" thickBot="1">
      <c r="B6" s="30" t="s">
        <v>29</v>
      </c>
      <c r="C6" s="32">
        <v>40248.69</v>
      </c>
    </row>
    <row r="7" spans="2:3" ht="37.5" customHeight="1" thickBot="1">
      <c r="B7" s="30" t="s">
        <v>30</v>
      </c>
      <c r="C7" s="32">
        <v>39733.53</v>
      </c>
    </row>
    <row r="8" spans="2:3" ht="37.5" customHeight="1" thickBot="1">
      <c r="B8" s="30" t="s">
        <v>172</v>
      </c>
      <c r="C8" s="32">
        <v>32969.94583333333</v>
      </c>
    </row>
    <row r="9" spans="2:3" ht="34.5" customHeight="1" thickBot="1">
      <c r="B9" s="30" t="s">
        <v>5</v>
      </c>
      <c r="C9" s="32">
        <f>SUM(C5:C8)</f>
        <v>171312.09583333333</v>
      </c>
    </row>
    <row r="10" spans="2:3" ht="34.5" customHeight="1" thickBot="1">
      <c r="B10" s="30" t="s">
        <v>23</v>
      </c>
      <c r="C10" s="32">
        <f>C9*132.7%</f>
        <v>227331.15117083333</v>
      </c>
    </row>
    <row r="13" ht="12.75">
      <c r="B13" t="s">
        <v>175</v>
      </c>
    </row>
    <row r="14" ht="12.75">
      <c r="B14" t="s">
        <v>174</v>
      </c>
    </row>
  </sheetData>
  <mergeCells count="1">
    <mergeCell ref="B2:C2"/>
  </mergeCells>
  <printOptions/>
  <pageMargins left="0.17" right="0.75" top="1" bottom="1" header="0.5" footer="0.5"/>
  <pageSetup orientation="landscape" paperSize="9" r:id="rId1"/>
  <headerFooter alignWithMargins="0">
    <oddHeader>&amp;LDir. Centr. Risorse Finanziarie e Strumentali
&amp;RAllegato   E
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36"/>
  <sheetViews>
    <sheetView workbookViewId="0" topLeftCell="A123">
      <selection activeCell="I13" sqref="I13"/>
    </sheetView>
  </sheetViews>
  <sheetFormatPr defaultColWidth="9.140625" defaultRowHeight="12.75"/>
  <cols>
    <col min="1" max="1" width="20.7109375" style="0" customWidth="1"/>
    <col min="2" max="2" width="32.28125" style="0" customWidth="1"/>
    <col min="3" max="3" width="18.00390625" style="0" customWidth="1"/>
  </cols>
  <sheetData>
    <row r="1" spans="1:3" ht="49.5" customHeight="1">
      <c r="A1" s="174" t="s">
        <v>31</v>
      </c>
      <c r="B1" s="174" t="s">
        <v>32</v>
      </c>
      <c r="C1" s="172" t="s">
        <v>148</v>
      </c>
    </row>
    <row r="2" spans="1:3" ht="16.5" customHeight="1">
      <c r="A2" s="152"/>
      <c r="B2" s="152"/>
      <c r="C2" s="173"/>
    </row>
    <row r="3" spans="1:3" ht="15.75">
      <c r="A3" s="33"/>
      <c r="B3" s="34"/>
      <c r="C3" s="35"/>
    </row>
    <row r="4" spans="1:3" ht="21.75" customHeight="1">
      <c r="A4" s="36" t="s">
        <v>33</v>
      </c>
      <c r="B4" s="34" t="s">
        <v>34</v>
      </c>
      <c r="C4" s="43">
        <v>20475.28</v>
      </c>
    </row>
    <row r="5" spans="1:3" ht="15.75">
      <c r="A5" s="36"/>
      <c r="B5" s="34"/>
      <c r="C5" s="43"/>
    </row>
    <row r="6" spans="1:3" ht="12.75" customHeight="1">
      <c r="A6" s="33"/>
      <c r="B6" s="34"/>
      <c r="C6" s="43"/>
    </row>
    <row r="7" spans="1:3" ht="63.75">
      <c r="A7" s="171" t="s">
        <v>35</v>
      </c>
      <c r="B7" s="34" t="s">
        <v>36</v>
      </c>
      <c r="C7" s="43">
        <v>710.64</v>
      </c>
    </row>
    <row r="8" spans="1:3" ht="15.75">
      <c r="A8" s="171"/>
      <c r="B8" s="34" t="s">
        <v>37</v>
      </c>
      <c r="C8" s="43">
        <v>6370</v>
      </c>
    </row>
    <row r="9" spans="1:3" ht="15.75">
      <c r="A9" s="36"/>
      <c r="B9" s="34"/>
      <c r="C9" s="43"/>
    </row>
    <row r="10" spans="1:3" ht="15.75">
      <c r="A10" s="36"/>
      <c r="B10" s="34"/>
      <c r="C10" s="43"/>
    </row>
    <row r="11" spans="1:3" ht="38.25">
      <c r="A11" s="36" t="s">
        <v>38</v>
      </c>
      <c r="B11" s="34" t="s">
        <v>39</v>
      </c>
      <c r="C11" s="43">
        <v>1495.19</v>
      </c>
    </row>
    <row r="12" spans="1:3" ht="15.75">
      <c r="A12" s="36"/>
      <c r="B12" s="34"/>
      <c r="C12" s="43"/>
    </row>
    <row r="13" spans="1:3" ht="15.75">
      <c r="A13" s="36"/>
      <c r="B13" s="34"/>
      <c r="C13" s="43"/>
    </row>
    <row r="14" spans="1:3" ht="38.25">
      <c r="A14" s="36" t="s">
        <v>40</v>
      </c>
      <c r="B14" s="34" t="s">
        <v>41</v>
      </c>
      <c r="C14" s="43">
        <v>17453.66</v>
      </c>
    </row>
    <row r="15" spans="1:3" ht="15.75">
      <c r="A15" s="36"/>
      <c r="B15" s="34"/>
      <c r="C15" s="43"/>
    </row>
    <row r="16" spans="1:3" ht="15.75">
      <c r="A16" s="36"/>
      <c r="B16" s="34"/>
      <c r="C16" s="43"/>
    </row>
    <row r="17" spans="1:3" ht="20.25" customHeight="1">
      <c r="A17" s="36" t="s">
        <v>42</v>
      </c>
      <c r="B17" s="34" t="s">
        <v>43</v>
      </c>
      <c r="C17" s="43">
        <v>23498.79</v>
      </c>
    </row>
    <row r="18" spans="1:3" ht="14.25">
      <c r="A18" s="36"/>
      <c r="B18" s="39"/>
      <c r="C18" s="44"/>
    </row>
    <row r="19" spans="1:3" ht="15.75">
      <c r="A19" s="36"/>
      <c r="B19" s="34"/>
      <c r="C19" s="43"/>
    </row>
    <row r="20" spans="1:3" ht="100.5" customHeight="1">
      <c r="A20" s="171" t="s">
        <v>46</v>
      </c>
      <c r="B20" s="38" t="s">
        <v>141</v>
      </c>
      <c r="C20" s="43">
        <v>289.22</v>
      </c>
    </row>
    <row r="21" spans="1:3" ht="25.5">
      <c r="A21" s="171"/>
      <c r="B21" s="34" t="s">
        <v>47</v>
      </c>
      <c r="C21" s="45">
        <v>144.61</v>
      </c>
    </row>
    <row r="22" spans="1:3" ht="12.75" customHeight="1">
      <c r="A22" s="171"/>
      <c r="B22" s="34" t="s">
        <v>43</v>
      </c>
      <c r="C22" s="45">
        <v>8795.26</v>
      </c>
    </row>
    <row r="23" spans="1:3" ht="14.25">
      <c r="A23" s="36"/>
      <c r="B23" s="34"/>
      <c r="C23" s="45"/>
    </row>
    <row r="24" spans="1:3" ht="15.75">
      <c r="A24" s="36"/>
      <c r="B24" s="34"/>
      <c r="C24" s="43"/>
    </row>
    <row r="25" spans="1:3" ht="51">
      <c r="A25" s="36" t="s">
        <v>48</v>
      </c>
      <c r="B25" s="34" t="s">
        <v>49</v>
      </c>
      <c r="C25" s="43">
        <v>433.82</v>
      </c>
    </row>
    <row r="26" spans="1:3" ht="15.75">
      <c r="A26" s="36"/>
      <c r="B26" s="34"/>
      <c r="C26" s="43"/>
    </row>
    <row r="27" spans="1:3" ht="15.75">
      <c r="A27" s="36"/>
      <c r="B27" s="34"/>
      <c r="C27" s="43"/>
    </row>
    <row r="28" spans="1:3" ht="76.5">
      <c r="A28" s="36" t="s">
        <v>50</v>
      </c>
      <c r="B28" s="34" t="s">
        <v>51</v>
      </c>
      <c r="C28" s="43">
        <v>4100.67</v>
      </c>
    </row>
    <row r="29" spans="1:3" ht="15.75">
      <c r="A29" s="36"/>
      <c r="B29" s="34"/>
      <c r="C29" s="43"/>
    </row>
    <row r="30" spans="1:3" ht="15.75">
      <c r="A30" s="36"/>
      <c r="B30" s="34"/>
      <c r="C30" s="43"/>
    </row>
    <row r="31" spans="1:3" ht="15.75">
      <c r="A31" s="36" t="s">
        <v>52</v>
      </c>
      <c r="B31" s="34" t="s">
        <v>34</v>
      </c>
      <c r="C31" s="43">
        <v>10389.56</v>
      </c>
    </row>
    <row r="32" spans="1:3" ht="15.75">
      <c r="A32" s="36"/>
      <c r="B32" s="34"/>
      <c r="C32" s="43"/>
    </row>
    <row r="33" spans="1:3" ht="15.75">
      <c r="A33" s="36"/>
      <c r="B33" s="34"/>
      <c r="C33" s="43"/>
    </row>
    <row r="34" spans="1:3" ht="38.25" customHeight="1">
      <c r="A34" s="36" t="s">
        <v>53</v>
      </c>
      <c r="B34" s="38" t="s">
        <v>54</v>
      </c>
      <c r="C34" s="43">
        <v>232.41</v>
      </c>
    </row>
    <row r="35" spans="1:3" ht="15.75" customHeight="1">
      <c r="A35" s="36"/>
      <c r="B35" s="38"/>
      <c r="C35" s="43"/>
    </row>
    <row r="36" spans="1:3" ht="15.75">
      <c r="A36" s="36"/>
      <c r="B36" s="34"/>
      <c r="C36" s="43"/>
    </row>
    <row r="37" spans="1:3" ht="51">
      <c r="A37" s="36" t="s">
        <v>55</v>
      </c>
      <c r="B37" s="34" t="s">
        <v>56</v>
      </c>
      <c r="C37" s="43">
        <v>870.23</v>
      </c>
    </row>
    <row r="38" spans="1:3" ht="15.75">
      <c r="A38" s="36"/>
      <c r="B38" s="34"/>
      <c r="C38" s="43"/>
    </row>
    <row r="39" spans="1:3" ht="15.75">
      <c r="A39" s="36"/>
      <c r="B39" s="34"/>
      <c r="C39" s="43"/>
    </row>
    <row r="40" spans="1:3" ht="38.25">
      <c r="A40" s="36" t="s">
        <v>57</v>
      </c>
      <c r="B40" s="34" t="s">
        <v>58</v>
      </c>
      <c r="C40" s="43">
        <v>366.68</v>
      </c>
    </row>
    <row r="41" spans="1:3" ht="15.75">
      <c r="A41" s="36"/>
      <c r="B41" s="34"/>
      <c r="C41" s="43"/>
    </row>
    <row r="42" spans="1:3" ht="15.75">
      <c r="A42" s="36"/>
      <c r="B42" s="34"/>
      <c r="C42" s="43"/>
    </row>
    <row r="43" spans="1:3" ht="15.75">
      <c r="A43" s="36" t="s">
        <v>59</v>
      </c>
      <c r="B43" s="34" t="s">
        <v>60</v>
      </c>
      <c r="C43" s="43">
        <v>24423.25</v>
      </c>
    </row>
    <row r="44" spans="1:3" ht="15.75">
      <c r="A44" s="36"/>
      <c r="B44" s="34"/>
      <c r="C44" s="46"/>
    </row>
    <row r="45" spans="1:3" ht="15.75">
      <c r="A45" s="36"/>
      <c r="B45" s="34"/>
      <c r="C45" s="43"/>
    </row>
    <row r="46" spans="1:3" ht="25.5">
      <c r="A46" s="36" t="s">
        <v>61</v>
      </c>
      <c r="B46" s="34" t="s">
        <v>62</v>
      </c>
      <c r="C46" s="43">
        <v>6765</v>
      </c>
    </row>
    <row r="47" spans="1:3" ht="15.75">
      <c r="A47" s="36"/>
      <c r="B47" s="34"/>
      <c r="C47" s="43"/>
    </row>
    <row r="48" spans="1:3" ht="63.75">
      <c r="A48" s="36" t="s">
        <v>63</v>
      </c>
      <c r="B48" s="34" t="s">
        <v>64</v>
      </c>
      <c r="C48" s="43">
        <v>9700</v>
      </c>
    </row>
    <row r="49" spans="1:3" ht="15.75">
      <c r="A49" s="36"/>
      <c r="B49" s="34"/>
      <c r="C49" s="43"/>
    </row>
    <row r="50" spans="1:3" ht="15.75">
      <c r="A50" s="36"/>
      <c r="B50" s="34"/>
      <c r="C50" s="43"/>
    </row>
    <row r="51" spans="1:3" ht="38.25">
      <c r="A51" s="36" t="s">
        <v>65</v>
      </c>
      <c r="B51" s="34" t="s">
        <v>66</v>
      </c>
      <c r="C51" s="43">
        <v>5355.35</v>
      </c>
    </row>
    <row r="52" spans="1:3" ht="15.75">
      <c r="A52" s="36"/>
      <c r="B52" s="34"/>
      <c r="C52" s="43"/>
    </row>
    <row r="53" spans="1:3" ht="15.75">
      <c r="A53" s="36"/>
      <c r="B53" s="34"/>
      <c r="C53" s="43"/>
    </row>
    <row r="54" spans="1:3" ht="38.25">
      <c r="A54" s="36" t="s">
        <v>67</v>
      </c>
      <c r="B54" s="34" t="s">
        <v>68</v>
      </c>
      <c r="C54" s="43">
        <v>1363.45</v>
      </c>
    </row>
    <row r="55" spans="1:3" ht="15.75">
      <c r="A55" s="36"/>
      <c r="B55" s="34"/>
      <c r="C55" s="43"/>
    </row>
    <row r="56" spans="1:3" ht="15.75">
      <c r="A56" s="36"/>
      <c r="B56" s="34"/>
      <c r="C56" s="43"/>
    </row>
    <row r="57" spans="1:3" ht="25.5">
      <c r="A57" s="36" t="s">
        <v>69</v>
      </c>
      <c r="B57" s="34" t="s">
        <v>70</v>
      </c>
      <c r="C57" s="43">
        <v>3615</v>
      </c>
    </row>
    <row r="58" spans="1:3" ht="15.75">
      <c r="A58" s="36"/>
      <c r="B58" s="34"/>
      <c r="C58" s="43"/>
    </row>
    <row r="59" spans="1:3" ht="15.75">
      <c r="A59" s="36"/>
      <c r="B59" s="34"/>
      <c r="C59" s="43"/>
    </row>
    <row r="60" spans="1:3" ht="25.5">
      <c r="A60" s="36" t="s">
        <v>71</v>
      </c>
      <c r="B60" s="34" t="s">
        <v>72</v>
      </c>
      <c r="C60" s="43">
        <v>2076.16</v>
      </c>
    </row>
    <row r="61" spans="1:3" ht="15.75">
      <c r="A61" s="36"/>
      <c r="B61" s="34"/>
      <c r="C61" s="43"/>
    </row>
    <row r="62" spans="1:3" ht="15.75">
      <c r="A62" s="36"/>
      <c r="B62" s="34"/>
      <c r="C62" s="43"/>
    </row>
    <row r="63" spans="1:3" ht="38.25">
      <c r="A63" s="36" t="s">
        <v>73</v>
      </c>
      <c r="B63" s="34" t="s">
        <v>74</v>
      </c>
      <c r="C63" s="43">
        <v>5443.97</v>
      </c>
    </row>
    <row r="64" spans="1:3" ht="15.75">
      <c r="A64" s="36"/>
      <c r="B64" s="34"/>
      <c r="C64" s="43"/>
    </row>
    <row r="65" spans="1:3" ht="15.75">
      <c r="A65" s="36"/>
      <c r="B65" s="34"/>
      <c r="C65" s="43"/>
    </row>
    <row r="66" spans="1:3" ht="107.25" customHeight="1">
      <c r="A66" s="36" t="s">
        <v>75</v>
      </c>
      <c r="B66" s="38" t="s">
        <v>76</v>
      </c>
      <c r="C66" s="43">
        <v>2799.2</v>
      </c>
    </row>
    <row r="67" spans="1:3" ht="15.75">
      <c r="A67" s="36"/>
      <c r="B67" s="34"/>
      <c r="C67" s="43"/>
    </row>
    <row r="68" spans="1:3" ht="15.75">
      <c r="A68" s="36"/>
      <c r="B68" s="34"/>
      <c r="C68" s="43"/>
    </row>
    <row r="69" spans="1:3" ht="25.5">
      <c r="A69" s="36" t="s">
        <v>77</v>
      </c>
      <c r="B69" s="34" t="s">
        <v>78</v>
      </c>
      <c r="C69" s="43">
        <v>402.84</v>
      </c>
    </row>
    <row r="70" spans="1:3" ht="15.75">
      <c r="A70" s="36"/>
      <c r="B70" s="34"/>
      <c r="C70" s="43"/>
    </row>
    <row r="71" spans="1:3" ht="15.75">
      <c r="A71" s="36"/>
      <c r="B71" s="34"/>
      <c r="C71" s="43"/>
    </row>
    <row r="72" spans="1:3" ht="15.75">
      <c r="A72" s="36" t="s">
        <v>79</v>
      </c>
      <c r="B72" s="34" t="s">
        <v>43</v>
      </c>
      <c r="C72" s="43">
        <v>2308.56</v>
      </c>
    </row>
    <row r="73" spans="1:3" ht="15.75">
      <c r="A73" s="36"/>
      <c r="B73" s="34"/>
      <c r="C73" s="43"/>
    </row>
    <row r="74" spans="1:3" ht="15.75">
      <c r="A74" s="36"/>
      <c r="B74" s="34"/>
      <c r="C74" s="43"/>
    </row>
    <row r="75" spans="1:3" ht="25.5">
      <c r="A75" s="36" t="s">
        <v>80</v>
      </c>
      <c r="B75" s="34" t="s">
        <v>81</v>
      </c>
      <c r="C75" s="43">
        <v>550</v>
      </c>
    </row>
    <row r="76" spans="1:3" ht="15.75">
      <c r="A76" s="36"/>
      <c r="B76" s="34"/>
      <c r="C76" s="43"/>
    </row>
    <row r="77" spans="1:3" ht="15.75">
      <c r="A77" s="36"/>
      <c r="B77" s="34"/>
      <c r="C77" s="43"/>
    </row>
    <row r="78" spans="1:3" ht="21" customHeight="1">
      <c r="A78" s="36" t="s">
        <v>82</v>
      </c>
      <c r="B78" s="34" t="s">
        <v>83</v>
      </c>
      <c r="C78" s="43">
        <v>6764.55</v>
      </c>
    </row>
    <row r="79" spans="1:3" ht="15.75">
      <c r="A79" s="36"/>
      <c r="B79" s="34"/>
      <c r="C79" s="43"/>
    </row>
    <row r="80" spans="1:3" ht="15.75">
      <c r="A80" s="36"/>
      <c r="B80" s="34"/>
      <c r="C80" s="43"/>
    </row>
    <row r="81" spans="1:3" s="3" customFormat="1" ht="21" customHeight="1">
      <c r="A81" s="36" t="s">
        <v>84</v>
      </c>
      <c r="B81" s="38" t="s">
        <v>43</v>
      </c>
      <c r="C81" s="99">
        <v>10400</v>
      </c>
    </row>
    <row r="82" spans="1:3" ht="15.75">
      <c r="A82" s="36"/>
      <c r="B82" s="38"/>
      <c r="C82" s="43"/>
    </row>
    <row r="83" spans="1:3" ht="15.75">
      <c r="A83" s="36"/>
      <c r="B83" s="34"/>
      <c r="C83" s="43"/>
    </row>
    <row r="84" spans="1:3" ht="15.75">
      <c r="A84" s="36" t="s">
        <v>85</v>
      </c>
      <c r="B84" s="34" t="s">
        <v>86</v>
      </c>
      <c r="C84" s="43">
        <v>9425.34</v>
      </c>
    </row>
    <row r="85" spans="1:3" ht="15.75">
      <c r="A85" s="36"/>
      <c r="B85" s="34"/>
      <c r="C85" s="43"/>
    </row>
    <row r="86" spans="1:3" ht="15.75">
      <c r="A86" s="36"/>
      <c r="B86" s="34"/>
      <c r="C86" s="43"/>
    </row>
    <row r="87" spans="1:3" ht="15.75">
      <c r="A87" s="36" t="s">
        <v>87</v>
      </c>
      <c r="B87" s="34" t="s">
        <v>34</v>
      </c>
      <c r="C87" s="43">
        <v>10400</v>
      </c>
    </row>
    <row r="88" spans="1:3" ht="15.75">
      <c r="A88" s="36"/>
      <c r="B88" s="34"/>
      <c r="C88" s="43"/>
    </row>
    <row r="89" spans="1:3" ht="15.75">
      <c r="A89" s="36"/>
      <c r="B89" s="34"/>
      <c r="C89" s="43"/>
    </row>
    <row r="90" spans="1:3" ht="25.5">
      <c r="A90" s="36" t="s">
        <v>88</v>
      </c>
      <c r="B90" s="34" t="s">
        <v>89</v>
      </c>
      <c r="C90" s="43">
        <v>4200</v>
      </c>
    </row>
    <row r="91" spans="1:3" ht="15.75">
      <c r="A91" s="36"/>
      <c r="B91" s="34"/>
      <c r="C91" s="43"/>
    </row>
    <row r="92" spans="1:3" ht="15.75">
      <c r="A92" s="36"/>
      <c r="B92" s="34"/>
      <c r="C92" s="43"/>
    </row>
    <row r="93" spans="1:3" ht="25.5">
      <c r="A93" s="40" t="s">
        <v>90</v>
      </c>
      <c r="B93" s="34" t="s">
        <v>91</v>
      </c>
      <c r="C93" s="43">
        <v>2938.64</v>
      </c>
    </row>
    <row r="94" spans="1:3" ht="15.75">
      <c r="A94" s="36"/>
      <c r="B94" s="34"/>
      <c r="C94" s="43"/>
    </row>
    <row r="95" spans="1:3" ht="15.75">
      <c r="A95" s="36"/>
      <c r="B95" s="34"/>
      <c r="C95" s="43"/>
    </row>
    <row r="96" spans="1:3" ht="25.5">
      <c r="A96" s="171" t="s">
        <v>92</v>
      </c>
      <c r="B96" s="34" t="s">
        <v>93</v>
      </c>
      <c r="C96" s="43">
        <v>1885.07</v>
      </c>
    </row>
    <row r="97" spans="1:4" ht="18.75" customHeight="1">
      <c r="A97" s="171"/>
      <c r="B97" s="34" t="s">
        <v>94</v>
      </c>
      <c r="C97" s="43">
        <v>7889.38</v>
      </c>
      <c r="D97" s="94"/>
    </row>
    <row r="98" spans="1:3" ht="15.75">
      <c r="A98" s="36"/>
      <c r="B98" s="34"/>
      <c r="C98" s="43"/>
    </row>
    <row r="99" spans="1:3" ht="15.75">
      <c r="A99" s="36"/>
      <c r="B99" s="34"/>
      <c r="C99" s="43"/>
    </row>
    <row r="100" spans="1:3" ht="38.25">
      <c r="A100" s="36" t="s">
        <v>96</v>
      </c>
      <c r="B100" s="34" t="s">
        <v>97</v>
      </c>
      <c r="C100" s="43">
        <v>500</v>
      </c>
    </row>
    <row r="101" spans="1:3" ht="15.75">
      <c r="A101" s="36"/>
      <c r="B101" s="34"/>
      <c r="C101" s="43"/>
    </row>
    <row r="102" spans="1:3" ht="15.75">
      <c r="A102" s="36"/>
      <c r="B102" s="34"/>
      <c r="C102" s="43"/>
    </row>
    <row r="103" spans="1:3" ht="25.5">
      <c r="A103" s="36" t="s">
        <v>98</v>
      </c>
      <c r="B103" s="34" t="s">
        <v>99</v>
      </c>
      <c r="C103" s="43">
        <v>1446.08</v>
      </c>
    </row>
    <row r="104" spans="1:3" ht="15.75">
      <c r="A104" s="36"/>
      <c r="B104" s="34"/>
      <c r="C104" s="43"/>
    </row>
    <row r="105" spans="1:3" ht="15.75">
      <c r="A105" s="36"/>
      <c r="B105" s="34"/>
      <c r="C105" s="43"/>
    </row>
    <row r="106" spans="1:3" ht="38.25">
      <c r="A106" s="36" t="s">
        <v>100</v>
      </c>
      <c r="B106" s="34" t="s">
        <v>101</v>
      </c>
      <c r="C106" s="43">
        <v>1077.52</v>
      </c>
    </row>
    <row r="107" spans="1:3" ht="15.75">
      <c r="A107" s="36"/>
      <c r="B107" s="34"/>
      <c r="C107" s="43"/>
    </row>
    <row r="108" spans="1:3" ht="15.75">
      <c r="A108" s="36"/>
      <c r="B108" s="34"/>
      <c r="C108" s="43"/>
    </row>
    <row r="109" spans="1:3" ht="76.5">
      <c r="A109" s="171" t="s">
        <v>102</v>
      </c>
      <c r="B109" s="38" t="s">
        <v>103</v>
      </c>
      <c r="C109" s="43">
        <v>2331.8</v>
      </c>
    </row>
    <row r="110" spans="1:3" ht="15.75">
      <c r="A110" s="171"/>
      <c r="B110" s="34" t="s">
        <v>43</v>
      </c>
      <c r="C110" s="43">
        <v>2231.09</v>
      </c>
    </row>
    <row r="111" spans="1:3" ht="15.75">
      <c r="A111" s="36"/>
      <c r="B111" s="34"/>
      <c r="C111" s="43"/>
    </row>
    <row r="112" spans="1:3" ht="15.75">
      <c r="A112" s="36"/>
      <c r="B112" s="34"/>
      <c r="C112" s="43"/>
    </row>
    <row r="113" spans="1:3" ht="38.25">
      <c r="A113" s="36" t="s">
        <v>104</v>
      </c>
      <c r="B113" s="34" t="s">
        <v>105</v>
      </c>
      <c r="C113" s="43">
        <v>2786.28</v>
      </c>
    </row>
    <row r="114" spans="1:3" ht="15.75">
      <c r="A114" s="36"/>
      <c r="B114" s="34"/>
      <c r="C114" s="43"/>
    </row>
    <row r="115" spans="1:3" ht="15.75">
      <c r="A115" s="36"/>
      <c r="B115" s="34"/>
      <c r="C115" s="43"/>
    </row>
    <row r="116" spans="1:3" ht="25.5">
      <c r="A116" s="36" t="s">
        <v>106</v>
      </c>
      <c r="B116" s="34" t="s">
        <v>107</v>
      </c>
      <c r="C116" s="43">
        <v>1091.79</v>
      </c>
    </row>
    <row r="117" spans="1:3" ht="15.75">
      <c r="A117" s="36"/>
      <c r="B117" s="34"/>
      <c r="C117" s="43"/>
    </row>
    <row r="118" spans="1:3" ht="15.75">
      <c r="A118" s="36"/>
      <c r="B118" s="34"/>
      <c r="C118" s="43"/>
    </row>
    <row r="119" spans="1:3" ht="89.25">
      <c r="A119" s="171" t="s">
        <v>108</v>
      </c>
      <c r="B119" s="34" t="s">
        <v>109</v>
      </c>
      <c r="C119" s="43">
        <v>2822.95</v>
      </c>
    </row>
    <row r="120" spans="1:3" ht="15.75">
      <c r="A120" s="171"/>
      <c r="B120" s="34" t="s">
        <v>34</v>
      </c>
      <c r="C120" s="43">
        <v>16677.43</v>
      </c>
    </row>
    <row r="121" spans="1:3" ht="15.75">
      <c r="A121" s="36"/>
      <c r="B121" s="34" t="s">
        <v>110</v>
      </c>
      <c r="C121" s="43">
        <v>620</v>
      </c>
    </row>
    <row r="122" spans="1:3" ht="15.75">
      <c r="A122" s="36"/>
      <c r="B122" s="34"/>
      <c r="C122" s="43"/>
    </row>
    <row r="123" spans="1:3" ht="15.75">
      <c r="A123" s="36"/>
      <c r="B123" s="34"/>
      <c r="C123" s="43"/>
    </row>
    <row r="124" spans="1:3" ht="51">
      <c r="A124" s="36" t="s">
        <v>111</v>
      </c>
      <c r="B124" s="34" t="s">
        <v>112</v>
      </c>
      <c r="C124" s="43">
        <v>4191.56</v>
      </c>
    </row>
    <row r="125" spans="1:3" ht="15.75">
      <c r="A125" s="36"/>
      <c r="B125" s="34"/>
      <c r="C125" s="43"/>
    </row>
    <row r="126" spans="1:3" ht="15.75">
      <c r="A126" s="36"/>
      <c r="B126" s="41"/>
      <c r="C126" s="43"/>
    </row>
    <row r="127" spans="1:3" ht="25.5">
      <c r="A127" s="36" t="s">
        <v>113</v>
      </c>
      <c r="B127" s="34" t="s">
        <v>70</v>
      </c>
      <c r="C127" s="43">
        <v>2504.82</v>
      </c>
    </row>
    <row r="128" spans="1:3" ht="15.75">
      <c r="A128" s="36"/>
      <c r="B128" s="34"/>
      <c r="C128" s="43"/>
    </row>
    <row r="129" spans="1:3" ht="15.75">
      <c r="A129" s="36"/>
      <c r="B129" s="34"/>
      <c r="C129" s="43"/>
    </row>
    <row r="130" spans="1:3" ht="21" customHeight="1">
      <c r="A130" s="36" t="s">
        <v>114</v>
      </c>
      <c r="B130" s="34" t="s">
        <v>34</v>
      </c>
      <c r="C130" s="43">
        <v>17312.67</v>
      </c>
    </row>
    <row r="131" spans="1:3" ht="15.75">
      <c r="A131" s="36"/>
      <c r="B131" s="34"/>
      <c r="C131" s="43"/>
    </row>
    <row r="132" spans="1:3" ht="15.75">
      <c r="A132" s="36"/>
      <c r="B132" s="34"/>
      <c r="C132" s="43"/>
    </row>
    <row r="133" spans="1:3" ht="15.75">
      <c r="A133" s="36" t="s">
        <v>115</v>
      </c>
      <c r="B133" s="34" t="s">
        <v>34</v>
      </c>
      <c r="C133" s="43">
        <v>31043.92</v>
      </c>
    </row>
    <row r="134" spans="1:3" ht="15.75">
      <c r="A134" s="36"/>
      <c r="B134" s="34"/>
      <c r="C134" s="43"/>
    </row>
    <row r="135" spans="1:3" ht="19.5" customHeight="1">
      <c r="A135" s="36" t="s">
        <v>5</v>
      </c>
      <c r="B135" s="42"/>
      <c r="C135" s="43">
        <f>SUM(C4:C133)</f>
        <v>300969.69</v>
      </c>
    </row>
    <row r="136" spans="1:3" ht="33" customHeight="1">
      <c r="A136" s="169" t="s">
        <v>23</v>
      </c>
      <c r="B136" s="170"/>
      <c r="C136" s="46">
        <f>C135*132.7%</f>
        <v>399386.77863</v>
      </c>
    </row>
  </sheetData>
  <mergeCells count="9">
    <mergeCell ref="C1:C2"/>
    <mergeCell ref="B1:B2"/>
    <mergeCell ref="A7:A8"/>
    <mergeCell ref="A20:A22"/>
    <mergeCell ref="A1:A2"/>
    <mergeCell ref="A136:B136"/>
    <mergeCell ref="A96:A97"/>
    <mergeCell ref="A109:A110"/>
    <mergeCell ref="A119:A120"/>
  </mergeCells>
  <printOptions/>
  <pageMargins left="1.33" right="0.25" top="0.85" bottom="0.7" header="0.5118110236220472" footer="0.28"/>
  <pageSetup orientation="portrait" paperSize="9" r:id="rId1"/>
  <headerFooter alignWithMargins="0">
    <oddHeader>&amp;LDirez. Centr. Risorse Finanziarie e Strumentali
&amp;RAllegato F
</oddHeader>
    <oddFooter>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F16"/>
  <sheetViews>
    <sheetView zoomScale="90" zoomScaleNormal="90" workbookViewId="0" topLeftCell="A1">
      <selection activeCell="E6" sqref="E6"/>
    </sheetView>
  </sheetViews>
  <sheetFormatPr defaultColWidth="9.140625" defaultRowHeight="12.75"/>
  <cols>
    <col min="2" max="2" width="70.140625" style="0" customWidth="1"/>
    <col min="3" max="3" width="20.7109375" style="0" customWidth="1"/>
    <col min="4" max="4" width="10.8515625" style="0" bestFit="1" customWidth="1"/>
    <col min="6" max="6" width="9.28125" style="0" bestFit="1" customWidth="1"/>
  </cols>
  <sheetData>
    <row r="2" spans="2:3" ht="36.75" customHeight="1">
      <c r="B2" s="168" t="s">
        <v>4</v>
      </c>
      <c r="C2" s="168"/>
    </row>
    <row r="4" ht="13.5" thickBot="1"/>
    <row r="5" spans="2:3" ht="66.75" customHeight="1" thickBot="1">
      <c r="B5" s="28" t="s">
        <v>26</v>
      </c>
      <c r="C5" s="28" t="s">
        <v>150</v>
      </c>
    </row>
    <row r="6" spans="2:3" ht="34.5" customHeight="1" thickBot="1">
      <c r="B6" s="29" t="s">
        <v>27</v>
      </c>
      <c r="C6" s="32">
        <v>62805.29058447427</v>
      </c>
    </row>
    <row r="7" spans="2:3" ht="34.5" customHeight="1" thickBot="1">
      <c r="B7" s="30" t="s">
        <v>29</v>
      </c>
      <c r="C7" s="32">
        <f>14556.34</f>
        <v>14556.34</v>
      </c>
    </row>
    <row r="8" spans="2:3" ht="34.5" customHeight="1" thickBot="1">
      <c r="B8" s="30" t="s">
        <v>116</v>
      </c>
      <c r="C8" s="32">
        <v>8216.31280761464</v>
      </c>
    </row>
    <row r="9" spans="2:3" ht="37.5" customHeight="1" thickBot="1">
      <c r="B9" s="30" t="s">
        <v>30</v>
      </c>
      <c r="C9" s="32">
        <v>21366.338372231145</v>
      </c>
    </row>
    <row r="10" spans="2:3" ht="37.5" customHeight="1" thickBot="1">
      <c r="B10" s="30" t="s">
        <v>172</v>
      </c>
      <c r="C10" s="32">
        <v>67388.80252581854</v>
      </c>
    </row>
    <row r="11" spans="2:3" ht="34.5" customHeight="1" thickBot="1">
      <c r="B11" s="30" t="s">
        <v>5</v>
      </c>
      <c r="C11" s="32">
        <f>SUM(C6:C10)</f>
        <v>174333.0842901386</v>
      </c>
    </row>
    <row r="12" spans="2:3" ht="34.5" customHeight="1" thickBot="1">
      <c r="B12" s="30" t="s">
        <v>23</v>
      </c>
      <c r="C12" s="32">
        <f>C11*132.7%</f>
        <v>231340.0028530139</v>
      </c>
    </row>
    <row r="13" ht="12.75">
      <c r="D13" s="47"/>
    </row>
    <row r="14" ht="12.75">
      <c r="F14" s="20"/>
    </row>
    <row r="15" spans="2:4" ht="12.75">
      <c r="B15" t="s">
        <v>173</v>
      </c>
      <c r="D15" s="20"/>
    </row>
    <row r="16" ht="12.75">
      <c r="B16" t="s">
        <v>174</v>
      </c>
    </row>
  </sheetData>
  <mergeCells count="1">
    <mergeCell ref="B2:C2"/>
  </mergeCells>
  <printOptions/>
  <pageMargins left="0.75" right="0.75" top="1" bottom="1" header="0.5" footer="0.5"/>
  <pageSetup orientation="landscape" paperSize="9" r:id="rId1"/>
  <headerFooter alignWithMargins="0">
    <oddHeader>&amp;LDir.ne Centr. Risorse Finanziarie e Strumentali&amp;RAllegato G</oddHead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17.28125" style="0" customWidth="1"/>
    <col min="2" max="2" width="29.421875" style="0" customWidth="1"/>
    <col min="3" max="3" width="16.28125" style="0" customWidth="1"/>
    <col min="4" max="4" width="8.57421875" style="0" customWidth="1"/>
    <col min="5" max="5" width="9.28125" style="0" customWidth="1"/>
    <col min="6" max="6" width="15.28125" style="0" customWidth="1"/>
    <col min="8" max="8" width="11.8515625" style="0" bestFit="1" customWidth="1"/>
  </cols>
  <sheetData>
    <row r="1" spans="1:6" ht="18.75">
      <c r="A1" s="156" t="s">
        <v>117</v>
      </c>
      <c r="B1" s="157"/>
      <c r="C1" s="157"/>
      <c r="D1" s="157"/>
      <c r="E1" s="157"/>
      <c r="F1" s="157"/>
    </row>
    <row r="3" spans="1:6" ht="32.25" customHeight="1">
      <c r="A3" s="54" t="s">
        <v>31</v>
      </c>
      <c r="B3" s="54" t="s">
        <v>118</v>
      </c>
      <c r="C3" s="54" t="s">
        <v>168</v>
      </c>
      <c r="D3" s="54" t="s">
        <v>10</v>
      </c>
      <c r="E3" s="54" t="s">
        <v>119</v>
      </c>
      <c r="F3" s="54" t="s">
        <v>147</v>
      </c>
    </row>
    <row r="4" spans="1:6" ht="14.25">
      <c r="A4" s="21"/>
      <c r="B4" s="21"/>
      <c r="C4" s="21"/>
      <c r="D4" s="21"/>
      <c r="E4" s="48"/>
      <c r="F4" s="48"/>
    </row>
    <row r="5" spans="1:6" ht="15">
      <c r="A5" s="67" t="s">
        <v>129</v>
      </c>
      <c r="B5" s="68" t="s">
        <v>130</v>
      </c>
      <c r="C5" s="6"/>
      <c r="D5" s="50">
        <v>1</v>
      </c>
      <c r="E5" s="51" t="s">
        <v>120</v>
      </c>
      <c r="F5" s="52">
        <f aca="true" t="shared" si="0" ref="F5:F30">IF(E5="1°",D5*2582.28,D5*2065.82)</f>
        <v>2065.82</v>
      </c>
    </row>
    <row r="6" spans="1:6" ht="15">
      <c r="A6" s="67" t="s">
        <v>131</v>
      </c>
      <c r="B6" s="68" t="s">
        <v>130</v>
      </c>
      <c r="C6" s="6"/>
      <c r="D6" s="50">
        <v>1</v>
      </c>
      <c r="E6" s="51" t="s">
        <v>120</v>
      </c>
      <c r="F6" s="52">
        <f t="shared" si="0"/>
        <v>2065.82</v>
      </c>
    </row>
    <row r="7" spans="1:6" ht="15">
      <c r="A7" s="67" t="s">
        <v>44</v>
      </c>
      <c r="B7" s="68" t="s">
        <v>130</v>
      </c>
      <c r="C7" s="50"/>
      <c r="D7" s="50">
        <v>1</v>
      </c>
      <c r="E7" s="51" t="s">
        <v>120</v>
      </c>
      <c r="F7" s="52">
        <f t="shared" si="0"/>
        <v>2065.82</v>
      </c>
    </row>
    <row r="8" spans="1:6" ht="15">
      <c r="A8" s="67" t="s">
        <v>61</v>
      </c>
      <c r="B8" s="68" t="s">
        <v>130</v>
      </c>
      <c r="C8" s="6"/>
      <c r="D8" s="50">
        <v>1</v>
      </c>
      <c r="E8" s="51" t="s">
        <v>120</v>
      </c>
      <c r="F8" s="52">
        <f t="shared" si="0"/>
        <v>2065.82</v>
      </c>
    </row>
    <row r="9" spans="1:6" ht="15">
      <c r="A9" s="67" t="s">
        <v>132</v>
      </c>
      <c r="B9" s="68" t="s">
        <v>130</v>
      </c>
      <c r="C9" s="6"/>
      <c r="D9" s="50">
        <v>1</v>
      </c>
      <c r="E9" s="51" t="s">
        <v>120</v>
      </c>
      <c r="F9" s="52">
        <f t="shared" si="0"/>
        <v>2065.82</v>
      </c>
    </row>
    <row r="10" spans="1:6" ht="15">
      <c r="A10" s="67" t="s">
        <v>133</v>
      </c>
      <c r="B10" s="68" t="s">
        <v>130</v>
      </c>
      <c r="C10" s="6"/>
      <c r="D10" s="50">
        <v>1</v>
      </c>
      <c r="E10" s="51" t="s">
        <v>120</v>
      </c>
      <c r="F10" s="52">
        <f t="shared" si="0"/>
        <v>2065.82</v>
      </c>
    </row>
    <row r="11" spans="1:6" ht="15">
      <c r="A11" s="67" t="s">
        <v>167</v>
      </c>
      <c r="B11" s="68" t="s">
        <v>130</v>
      </c>
      <c r="C11" s="50"/>
      <c r="D11" s="50">
        <v>1</v>
      </c>
      <c r="E11" s="51" t="s">
        <v>120</v>
      </c>
      <c r="F11" s="52">
        <f t="shared" si="0"/>
        <v>2065.82</v>
      </c>
    </row>
    <row r="12" spans="1:6" ht="15">
      <c r="A12" s="67" t="s">
        <v>134</v>
      </c>
      <c r="B12" s="68" t="s">
        <v>130</v>
      </c>
      <c r="C12" s="6"/>
      <c r="D12" s="50">
        <v>1</v>
      </c>
      <c r="E12" s="51" t="s">
        <v>120</v>
      </c>
      <c r="F12" s="52">
        <f t="shared" si="0"/>
        <v>2065.82</v>
      </c>
    </row>
    <row r="13" spans="1:6" ht="15">
      <c r="A13" s="67" t="s">
        <v>67</v>
      </c>
      <c r="B13" s="68" t="s">
        <v>130</v>
      </c>
      <c r="C13" s="6"/>
      <c r="D13" s="50">
        <v>1</v>
      </c>
      <c r="E13" s="51" t="s">
        <v>120</v>
      </c>
      <c r="F13" s="52">
        <f t="shared" si="0"/>
        <v>2065.82</v>
      </c>
    </row>
    <row r="14" spans="1:9" ht="15">
      <c r="A14" s="67" t="s">
        <v>77</v>
      </c>
      <c r="B14" s="68" t="s">
        <v>130</v>
      </c>
      <c r="C14" s="6"/>
      <c r="D14" s="50">
        <v>1</v>
      </c>
      <c r="E14" s="51" t="s">
        <v>120</v>
      </c>
      <c r="F14" s="52">
        <f t="shared" si="0"/>
        <v>2065.82</v>
      </c>
      <c r="I14" s="20"/>
    </row>
    <row r="15" spans="1:6" ht="15">
      <c r="A15" s="67" t="s">
        <v>80</v>
      </c>
      <c r="B15" s="68" t="s">
        <v>130</v>
      </c>
      <c r="C15" s="6"/>
      <c r="D15" s="50">
        <v>1</v>
      </c>
      <c r="E15" s="51" t="s">
        <v>120</v>
      </c>
      <c r="F15" s="52">
        <f t="shared" si="0"/>
        <v>2065.82</v>
      </c>
    </row>
    <row r="16" spans="1:6" ht="15">
      <c r="A16" s="67" t="s">
        <v>84</v>
      </c>
      <c r="B16" s="68" t="s">
        <v>45</v>
      </c>
      <c r="C16" s="6"/>
      <c r="D16" s="50">
        <v>1</v>
      </c>
      <c r="E16" s="51" t="s">
        <v>120</v>
      </c>
      <c r="F16" s="52">
        <f t="shared" si="0"/>
        <v>2065.82</v>
      </c>
    </row>
    <row r="17" spans="1:6" ht="15">
      <c r="A17" s="67" t="s">
        <v>145</v>
      </c>
      <c r="B17" s="68" t="s">
        <v>130</v>
      </c>
      <c r="C17" s="6"/>
      <c r="D17" s="50">
        <v>1</v>
      </c>
      <c r="E17" s="51" t="s">
        <v>120</v>
      </c>
      <c r="F17" s="52">
        <f t="shared" si="0"/>
        <v>2065.82</v>
      </c>
    </row>
    <row r="18" spans="1:6" ht="15">
      <c r="A18" s="67" t="s">
        <v>169</v>
      </c>
      <c r="B18" s="68" t="s">
        <v>130</v>
      </c>
      <c r="C18" s="50"/>
      <c r="D18" s="50">
        <v>1</v>
      </c>
      <c r="E18" s="51" t="s">
        <v>120</v>
      </c>
      <c r="F18" s="52">
        <f t="shared" si="0"/>
        <v>2065.82</v>
      </c>
    </row>
    <row r="19" spans="1:6" ht="15">
      <c r="A19" s="67" t="s">
        <v>87</v>
      </c>
      <c r="B19" s="68" t="s">
        <v>130</v>
      </c>
      <c r="C19" s="50"/>
      <c r="D19" s="50">
        <v>1</v>
      </c>
      <c r="E19" s="51" t="s">
        <v>120</v>
      </c>
      <c r="F19" s="52">
        <f t="shared" si="0"/>
        <v>2065.82</v>
      </c>
    </row>
    <row r="20" spans="1:6" ht="15">
      <c r="A20" s="67" t="s">
        <v>170</v>
      </c>
      <c r="B20" s="68" t="s">
        <v>130</v>
      </c>
      <c r="C20" s="50"/>
      <c r="D20" s="50">
        <v>1</v>
      </c>
      <c r="E20" s="51" t="s">
        <v>120</v>
      </c>
      <c r="F20" s="52">
        <f t="shared" si="0"/>
        <v>2065.82</v>
      </c>
    </row>
    <row r="21" spans="1:6" ht="15">
      <c r="A21" s="67" t="s">
        <v>95</v>
      </c>
      <c r="B21" s="68" t="s">
        <v>130</v>
      </c>
      <c r="C21" s="6"/>
      <c r="D21" s="50">
        <v>1</v>
      </c>
      <c r="E21" s="51" t="s">
        <v>120</v>
      </c>
      <c r="F21" s="52">
        <f t="shared" si="0"/>
        <v>2065.82</v>
      </c>
    </row>
    <row r="22" spans="1:6" ht="15">
      <c r="A22" s="67" t="s">
        <v>135</v>
      </c>
      <c r="B22" s="68" t="s">
        <v>130</v>
      </c>
      <c r="C22" s="6"/>
      <c r="D22" s="50">
        <v>1</v>
      </c>
      <c r="E22" s="51" t="s">
        <v>120</v>
      </c>
      <c r="F22" s="52">
        <f t="shared" si="0"/>
        <v>2065.82</v>
      </c>
    </row>
    <row r="23" spans="1:6" ht="15">
      <c r="A23" s="67" t="s">
        <v>136</v>
      </c>
      <c r="B23" s="68" t="s">
        <v>130</v>
      </c>
      <c r="C23" s="6"/>
      <c r="D23" s="50">
        <v>1</v>
      </c>
      <c r="E23" s="51" t="s">
        <v>120</v>
      </c>
      <c r="F23" s="52">
        <f t="shared" si="0"/>
        <v>2065.82</v>
      </c>
    </row>
    <row r="24" spans="1:6" ht="15">
      <c r="A24" s="67" t="s">
        <v>106</v>
      </c>
      <c r="B24" s="68" t="s">
        <v>130</v>
      </c>
      <c r="C24" s="6"/>
      <c r="D24" s="50">
        <v>1</v>
      </c>
      <c r="E24" s="51" t="s">
        <v>120</v>
      </c>
      <c r="F24" s="52">
        <f t="shared" si="0"/>
        <v>2065.82</v>
      </c>
    </row>
    <row r="25" spans="1:6" ht="15">
      <c r="A25" s="67" t="s">
        <v>137</v>
      </c>
      <c r="B25" s="68" t="s">
        <v>130</v>
      </c>
      <c r="C25" s="6"/>
      <c r="D25" s="50">
        <v>1</v>
      </c>
      <c r="E25" s="51" t="s">
        <v>120</v>
      </c>
      <c r="F25" s="52">
        <f t="shared" si="0"/>
        <v>2065.82</v>
      </c>
    </row>
    <row r="26" spans="1:6" ht="15">
      <c r="A26" s="67" t="s">
        <v>111</v>
      </c>
      <c r="B26" s="68" t="s">
        <v>45</v>
      </c>
      <c r="C26" s="6"/>
      <c r="D26" s="50">
        <v>1</v>
      </c>
      <c r="E26" s="51" t="s">
        <v>120</v>
      </c>
      <c r="F26" s="52">
        <f t="shared" si="0"/>
        <v>2065.82</v>
      </c>
    </row>
    <row r="27" spans="1:6" ht="15">
      <c r="A27" s="67" t="s">
        <v>113</v>
      </c>
      <c r="B27" s="68" t="s">
        <v>130</v>
      </c>
      <c r="C27" s="6" t="s">
        <v>171</v>
      </c>
      <c r="D27" s="50">
        <v>1</v>
      </c>
      <c r="E27" s="51" t="s">
        <v>120</v>
      </c>
      <c r="F27" s="52">
        <v>860.75</v>
      </c>
    </row>
    <row r="28" spans="1:6" ht="15">
      <c r="A28" s="67" t="s">
        <v>138</v>
      </c>
      <c r="B28" s="68" t="s">
        <v>130</v>
      </c>
      <c r="C28" s="6"/>
      <c r="D28" s="50">
        <v>1</v>
      </c>
      <c r="E28" s="51" t="s">
        <v>120</v>
      </c>
      <c r="F28" s="52">
        <f t="shared" si="0"/>
        <v>2065.82</v>
      </c>
    </row>
    <row r="29" spans="1:6" ht="15">
      <c r="A29" s="67" t="s">
        <v>92</v>
      </c>
      <c r="B29" s="68" t="s">
        <v>139</v>
      </c>
      <c r="C29" s="6"/>
      <c r="D29" s="50">
        <v>2</v>
      </c>
      <c r="E29" s="51" t="s">
        <v>120</v>
      </c>
      <c r="F29" s="52">
        <f t="shared" si="0"/>
        <v>4131.64</v>
      </c>
    </row>
    <row r="30" spans="1:6" ht="15">
      <c r="A30" s="67" t="s">
        <v>92</v>
      </c>
      <c r="B30" s="68" t="s">
        <v>140</v>
      </c>
      <c r="C30" s="66"/>
      <c r="D30" s="50">
        <v>1</v>
      </c>
      <c r="E30" s="51" t="s">
        <v>120</v>
      </c>
      <c r="F30" s="52">
        <f t="shared" si="0"/>
        <v>2065.82</v>
      </c>
    </row>
    <row r="31" spans="1:6" ht="15">
      <c r="A31" s="6"/>
      <c r="B31" s="6"/>
      <c r="C31" s="6"/>
      <c r="D31" s="50"/>
      <c r="E31" s="51"/>
      <c r="F31" s="52"/>
    </row>
    <row r="32" spans="1:8" ht="15">
      <c r="A32" s="6" t="s">
        <v>5</v>
      </c>
      <c r="B32" s="6"/>
      <c r="C32" s="6"/>
      <c r="D32" s="100">
        <f>SUM(D5:D30)</f>
        <v>27</v>
      </c>
      <c r="E32" s="51"/>
      <c r="F32" s="53">
        <f>SUM(F4:F31)</f>
        <v>54572.07</v>
      </c>
      <c r="H32" s="71"/>
    </row>
    <row r="33" spans="1:6" ht="15">
      <c r="A33" s="72" t="s">
        <v>23</v>
      </c>
      <c r="B33" s="73"/>
      <c r="C33" s="73"/>
      <c r="D33" s="73"/>
      <c r="E33" s="74"/>
      <c r="F33" s="53">
        <f>F32*132.7%</f>
        <v>72417.13689</v>
      </c>
    </row>
    <row r="34" spans="1:5" ht="14.25">
      <c r="A34" s="16"/>
      <c r="B34" s="16"/>
      <c r="C34" s="16"/>
      <c r="D34" s="16"/>
      <c r="E34" s="49"/>
    </row>
    <row r="35" ht="12.75">
      <c r="H35" s="71"/>
    </row>
  </sheetData>
  <mergeCells count="1">
    <mergeCell ref="A1:F1"/>
  </mergeCells>
  <printOptions/>
  <pageMargins left="1.36" right="1.04" top="0.75" bottom="0.74" header="0.5" footer="0.5"/>
  <pageSetup orientation="landscape" paperSize="9" scale="95" r:id="rId1"/>
  <headerFooter alignWithMargins="0">
    <oddHeader>&amp;LDir.ne Centr. Risorse Finanziarie e Strumentali
&amp;RAllegato H
</oddHeader>
    <oddFooter>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L74"/>
  <sheetViews>
    <sheetView workbookViewId="0" topLeftCell="A1">
      <selection activeCell="C6" sqref="C6"/>
    </sheetView>
  </sheetViews>
  <sheetFormatPr defaultColWidth="9.140625" defaultRowHeight="12.75"/>
  <cols>
    <col min="1" max="1" width="3.57421875" style="0" customWidth="1"/>
    <col min="2" max="2" width="11.57421875" style="0" customWidth="1"/>
    <col min="3" max="3" width="10.421875" style="0" customWidth="1"/>
    <col min="4" max="4" width="16.7109375" style="0" customWidth="1"/>
    <col min="5" max="6" width="14.8515625" style="0" customWidth="1"/>
    <col min="7" max="7" width="23.7109375" style="0" customWidth="1"/>
    <col min="8" max="8" width="15.8515625" style="0" customWidth="1"/>
    <col min="9" max="9" width="10.8515625" style="0" customWidth="1"/>
    <col min="10" max="10" width="10.7109375" style="0" customWidth="1"/>
    <col min="11" max="11" width="11.00390625" style="0" customWidth="1"/>
    <col min="12" max="12" width="9.28125" style="0" bestFit="1" customWidth="1"/>
  </cols>
  <sheetData>
    <row r="1" spans="2:3" ht="15.75" thickBot="1">
      <c r="B1" s="97"/>
      <c r="C1" s="17"/>
    </row>
    <row r="2" spans="2:11" ht="12.75">
      <c r="B2" s="153" t="s">
        <v>157</v>
      </c>
      <c r="C2" s="154"/>
      <c r="D2" s="154"/>
      <c r="E2" s="154"/>
      <c r="F2" s="154"/>
      <c r="G2" s="155"/>
      <c r="J2" s="108" t="s">
        <v>154</v>
      </c>
      <c r="K2" s="110" t="s">
        <v>154</v>
      </c>
    </row>
    <row r="3" spans="2:11" ht="13.5" thickBot="1">
      <c r="B3" s="175"/>
      <c r="C3" s="176"/>
      <c r="D3" s="176"/>
      <c r="E3" s="176"/>
      <c r="F3" s="176"/>
      <c r="G3" s="177"/>
      <c r="J3" s="109" t="s">
        <v>155</v>
      </c>
      <c r="K3" s="111" t="s">
        <v>156</v>
      </c>
    </row>
    <row r="4" spans="2:7" ht="12.75">
      <c r="B4" s="70" t="s">
        <v>143</v>
      </c>
      <c r="C4" s="57" t="s">
        <v>10</v>
      </c>
      <c r="D4" s="57" t="s">
        <v>153</v>
      </c>
      <c r="E4" s="57" t="s">
        <v>124</v>
      </c>
      <c r="F4" s="57" t="s">
        <v>121</v>
      </c>
      <c r="G4" s="58" t="s">
        <v>9</v>
      </c>
    </row>
    <row r="5" spans="2:12" ht="12.75">
      <c r="B5" s="21" t="s">
        <v>122</v>
      </c>
      <c r="C5" s="59">
        <v>536</v>
      </c>
      <c r="D5" s="22">
        <v>2662.31</v>
      </c>
      <c r="E5" s="22">
        <f>C5*D5</f>
        <v>1426998.16</v>
      </c>
      <c r="F5" s="22">
        <f>E5*32.7/100</f>
        <v>466628.39832000004</v>
      </c>
      <c r="G5" s="22">
        <f>SUM(E5:F5)</f>
        <v>1893626.5583199998</v>
      </c>
      <c r="H5" s="96"/>
      <c r="I5" s="101"/>
      <c r="J5" s="105">
        <v>2662.3125</v>
      </c>
      <c r="K5" s="107">
        <v>887.4375</v>
      </c>
      <c r="L5" s="112">
        <f>J5+K5</f>
        <v>3549.75</v>
      </c>
    </row>
    <row r="6" spans="2:12" ht="12.75">
      <c r="B6" s="21" t="s">
        <v>123</v>
      </c>
      <c r="C6" s="59">
        <v>275</v>
      </c>
      <c r="D6" s="22">
        <v>1399.64</v>
      </c>
      <c r="E6" s="22">
        <f>C6*D6</f>
        <v>384901</v>
      </c>
      <c r="F6" s="22">
        <f>E6*32.7/100</f>
        <v>125862.62700000001</v>
      </c>
      <c r="G6" s="22">
        <f>SUM(E6:F6)</f>
        <v>510763.627</v>
      </c>
      <c r="H6" s="96"/>
      <c r="I6" s="101"/>
      <c r="J6" s="105">
        <v>1399.635</v>
      </c>
      <c r="K6" s="107">
        <v>466.545</v>
      </c>
      <c r="L6" s="112">
        <f>J6+K6</f>
        <v>1866.18</v>
      </c>
    </row>
    <row r="7" spans="2:12" ht="12.75">
      <c r="B7" s="60" t="s">
        <v>22</v>
      </c>
      <c r="C7" s="61">
        <f>SUM(C5:C6)</f>
        <v>811</v>
      </c>
      <c r="D7" s="21"/>
      <c r="E7" s="21"/>
      <c r="F7" s="21"/>
      <c r="G7" s="23">
        <f>SUM(G5:G6)</f>
        <v>2404390.1853199997</v>
      </c>
      <c r="I7" s="102"/>
      <c r="J7" s="104"/>
      <c r="K7" s="62"/>
      <c r="L7" s="112"/>
    </row>
    <row r="8" spans="7:12" ht="12.75">
      <c r="G8" s="62"/>
      <c r="I8" s="102"/>
      <c r="J8" s="104"/>
      <c r="K8" s="62"/>
      <c r="L8" s="112"/>
    </row>
    <row r="9" spans="9:12" ht="12.75">
      <c r="I9" s="102"/>
      <c r="J9" s="104"/>
      <c r="K9" s="62"/>
      <c r="L9" s="112"/>
    </row>
    <row r="10" spans="2:12" ht="12.75" customHeight="1">
      <c r="B10" s="153" t="s">
        <v>157</v>
      </c>
      <c r="C10" s="154"/>
      <c r="D10" s="154"/>
      <c r="E10" s="154"/>
      <c r="F10" s="154"/>
      <c r="G10" s="155"/>
      <c r="I10" s="102"/>
      <c r="J10" s="104"/>
      <c r="K10" s="62"/>
      <c r="L10" s="112"/>
    </row>
    <row r="11" spans="2:12" ht="12.75" customHeight="1">
      <c r="B11" s="175"/>
      <c r="C11" s="176"/>
      <c r="D11" s="176"/>
      <c r="E11" s="176"/>
      <c r="F11" s="176"/>
      <c r="G11" s="177"/>
      <c r="I11" s="102"/>
      <c r="J11" s="104"/>
      <c r="K11" s="62"/>
      <c r="L11" s="112"/>
    </row>
    <row r="12" spans="2:12" ht="12.75">
      <c r="B12" s="70" t="s">
        <v>143</v>
      </c>
      <c r="C12" s="57" t="s">
        <v>10</v>
      </c>
      <c r="D12" s="57" t="s">
        <v>153</v>
      </c>
      <c r="E12" s="57" t="s">
        <v>124</v>
      </c>
      <c r="F12" s="57" t="s">
        <v>121</v>
      </c>
      <c r="G12" s="58" t="s">
        <v>9</v>
      </c>
      <c r="I12" s="102"/>
      <c r="J12" s="104"/>
      <c r="K12" s="62"/>
      <c r="L12" s="112"/>
    </row>
    <row r="13" spans="2:12" ht="12.75">
      <c r="B13" s="21" t="s">
        <v>125</v>
      </c>
      <c r="C13" s="59">
        <v>4120</v>
      </c>
      <c r="D13" s="22">
        <v>864.57</v>
      </c>
      <c r="E13" s="22">
        <f>C13*D13</f>
        <v>3562028.4000000004</v>
      </c>
      <c r="F13" s="22">
        <f>E13*32.7/100</f>
        <v>1164783.2868000001</v>
      </c>
      <c r="G13" s="22">
        <f>SUM(E13:F13)</f>
        <v>4726811.6868</v>
      </c>
      <c r="H13" s="96"/>
      <c r="I13" s="102"/>
      <c r="J13" s="105">
        <v>864.57</v>
      </c>
      <c r="K13" s="107">
        <v>288.19</v>
      </c>
      <c r="L13" s="112">
        <f>J13+K13</f>
        <v>1152.76</v>
      </c>
    </row>
    <row r="14" spans="2:12" ht="12.75">
      <c r="B14" s="60" t="s">
        <v>22</v>
      </c>
      <c r="C14" s="61">
        <f>SUM(C13:C13)</f>
        <v>4120</v>
      </c>
      <c r="D14" s="21"/>
      <c r="E14" s="21"/>
      <c r="F14" s="21"/>
      <c r="G14" s="23">
        <f>SUM(G13:G13)</f>
        <v>4726811.6868</v>
      </c>
      <c r="I14" s="102"/>
      <c r="J14" s="104"/>
      <c r="K14" s="62"/>
      <c r="L14" s="112"/>
    </row>
    <row r="15" spans="2:12" ht="12.75">
      <c r="B15" s="142"/>
      <c r="C15" s="143"/>
      <c r="D15" s="16"/>
      <c r="E15" s="16"/>
      <c r="F15" s="16"/>
      <c r="G15" s="78"/>
      <c r="I15" s="102"/>
      <c r="J15" s="104"/>
      <c r="K15" s="62"/>
      <c r="L15" s="112"/>
    </row>
    <row r="16" spans="2:12" ht="12.75">
      <c r="B16" s="142"/>
      <c r="C16" s="143"/>
      <c r="D16" s="16"/>
      <c r="E16" s="16"/>
      <c r="F16" s="16"/>
      <c r="G16" s="78"/>
      <c r="I16" s="102"/>
      <c r="J16" s="104"/>
      <c r="K16" s="62"/>
      <c r="L16" s="112"/>
    </row>
    <row r="17" spans="2:12" ht="12.75">
      <c r="B17" s="153" t="s">
        <v>157</v>
      </c>
      <c r="C17" s="154"/>
      <c r="D17" s="154"/>
      <c r="E17" s="154"/>
      <c r="F17" s="154"/>
      <c r="G17" s="155"/>
      <c r="I17" s="102"/>
      <c r="J17" s="104"/>
      <c r="K17" s="62"/>
      <c r="L17" s="112"/>
    </row>
    <row r="18" spans="2:12" ht="12.75">
      <c r="B18" s="175"/>
      <c r="C18" s="176"/>
      <c r="D18" s="176"/>
      <c r="E18" s="176"/>
      <c r="F18" s="176"/>
      <c r="G18" s="177"/>
      <c r="I18" s="102"/>
      <c r="J18" s="104"/>
      <c r="K18" s="62"/>
      <c r="L18" s="112"/>
    </row>
    <row r="19" spans="2:12" ht="12.75">
      <c r="B19" s="70" t="s">
        <v>143</v>
      </c>
      <c r="C19" s="57" t="s">
        <v>10</v>
      </c>
      <c r="D19" s="57" t="s">
        <v>153</v>
      </c>
      <c r="E19" s="57" t="s">
        <v>124</v>
      </c>
      <c r="F19" s="57" t="s">
        <v>121</v>
      </c>
      <c r="G19" s="58" t="s">
        <v>9</v>
      </c>
      <c r="I19" s="102"/>
      <c r="J19" s="104"/>
      <c r="K19" s="62"/>
      <c r="L19" s="112"/>
    </row>
    <row r="20" spans="2:12" ht="12.75">
      <c r="B20" s="21" t="s">
        <v>192</v>
      </c>
      <c r="C20" s="59">
        <v>30</v>
      </c>
      <c r="D20" s="22">
        <v>1699.53</v>
      </c>
      <c r="E20" s="22">
        <f>C20*D20</f>
        <v>50985.9</v>
      </c>
      <c r="F20" s="22">
        <f>E20*32.7/100</f>
        <v>16672.389300000003</v>
      </c>
      <c r="G20" s="22">
        <f>SUM(E20:F20)</f>
        <v>67658.2893</v>
      </c>
      <c r="I20" s="102"/>
      <c r="J20" s="104"/>
      <c r="K20" s="62"/>
      <c r="L20" s="112"/>
    </row>
    <row r="21" spans="2:12" ht="12.75">
      <c r="B21" s="60" t="s">
        <v>22</v>
      </c>
      <c r="C21" s="61">
        <f>SUM(C20:C20)</f>
        <v>30</v>
      </c>
      <c r="D21" s="21"/>
      <c r="E21" s="21"/>
      <c r="F21" s="21"/>
      <c r="G21" s="23">
        <f>SUM(G20:G20)</f>
        <v>67658.2893</v>
      </c>
      <c r="I21" s="102"/>
      <c r="J21" s="104"/>
      <c r="K21" s="62"/>
      <c r="L21" s="112"/>
    </row>
    <row r="22" spans="9:12" ht="12.75">
      <c r="I22" s="102"/>
      <c r="J22" s="104"/>
      <c r="K22" s="62"/>
      <c r="L22" s="112"/>
    </row>
    <row r="23" spans="9:12" ht="12.75">
      <c r="I23" s="102"/>
      <c r="J23" s="104"/>
      <c r="K23" s="62"/>
      <c r="L23" s="112"/>
    </row>
    <row r="24" spans="2:12" ht="12.75" customHeight="1">
      <c r="B24" s="153" t="s">
        <v>157</v>
      </c>
      <c r="C24" s="154"/>
      <c r="D24" s="154"/>
      <c r="E24" s="154"/>
      <c r="F24" s="154"/>
      <c r="G24" s="155"/>
      <c r="I24" s="102"/>
      <c r="J24" s="104"/>
      <c r="K24" s="62"/>
      <c r="L24" s="112"/>
    </row>
    <row r="25" spans="2:12" ht="12.75" customHeight="1">
      <c r="B25" s="175"/>
      <c r="C25" s="176"/>
      <c r="D25" s="176"/>
      <c r="E25" s="176"/>
      <c r="F25" s="176"/>
      <c r="G25" s="177"/>
      <c r="I25" s="102"/>
      <c r="J25" s="104"/>
      <c r="K25" s="62"/>
      <c r="L25" s="112"/>
    </row>
    <row r="26" spans="2:12" ht="12.75">
      <c r="B26" s="70" t="s">
        <v>143</v>
      </c>
      <c r="C26" s="57" t="s">
        <v>10</v>
      </c>
      <c r="D26" s="57" t="s">
        <v>153</v>
      </c>
      <c r="E26" s="57" t="s">
        <v>124</v>
      </c>
      <c r="F26" s="57" t="s">
        <v>121</v>
      </c>
      <c r="G26" s="58" t="s">
        <v>9</v>
      </c>
      <c r="I26" s="102"/>
      <c r="J26" s="104"/>
      <c r="K26" s="62"/>
      <c r="L26" s="112"/>
    </row>
    <row r="27" spans="2:12" ht="13.5" thickBot="1">
      <c r="B27" s="21" t="s">
        <v>126</v>
      </c>
      <c r="C27" s="59">
        <v>1495</v>
      </c>
      <c r="D27" s="22">
        <v>1276.71</v>
      </c>
      <c r="E27" s="22">
        <f>C27*D27</f>
        <v>1908681.45</v>
      </c>
      <c r="F27" s="22">
        <f>E27*32.7/100</f>
        <v>624138.83415</v>
      </c>
      <c r="G27" s="22">
        <f>SUM(E27:F27)</f>
        <v>2532820.2841499997</v>
      </c>
      <c r="H27" s="20"/>
      <c r="I27" s="102"/>
      <c r="J27" s="105">
        <v>1276.71</v>
      </c>
      <c r="K27" s="107">
        <v>425.57</v>
      </c>
      <c r="L27" s="112">
        <f>J27+K27</f>
        <v>1702.28</v>
      </c>
    </row>
    <row r="28" spans="2:12" ht="13.5" thickBot="1">
      <c r="B28" s="60" t="s">
        <v>22</v>
      </c>
      <c r="C28" s="61">
        <f>SUM(C27:C27)</f>
        <v>1495</v>
      </c>
      <c r="D28" s="22"/>
      <c r="E28" s="22"/>
      <c r="F28" s="22"/>
      <c r="G28" s="63">
        <f>SUM(G27:G27)</f>
        <v>2532820.2841499997</v>
      </c>
      <c r="H28" s="64">
        <f>SUM(G7+G14+G21+G28)</f>
        <v>9731680.44557</v>
      </c>
      <c r="I28" s="102"/>
      <c r="J28" s="104"/>
      <c r="L28" s="112"/>
    </row>
    <row r="29" spans="9:12" ht="12.75">
      <c r="I29" s="102"/>
      <c r="J29" s="104"/>
      <c r="L29" s="112"/>
    </row>
    <row r="30" spans="9:12" ht="12.75">
      <c r="I30" s="102"/>
      <c r="J30" s="104"/>
      <c r="L30" s="112"/>
    </row>
    <row r="31" spans="2:12" ht="12.75" customHeight="1">
      <c r="B31" s="153" t="s">
        <v>157</v>
      </c>
      <c r="C31" s="154"/>
      <c r="D31" s="154"/>
      <c r="E31" s="154"/>
      <c r="F31" s="154"/>
      <c r="G31" s="155"/>
      <c r="I31" s="102"/>
      <c r="J31" s="104"/>
      <c r="L31" s="112"/>
    </row>
    <row r="32" spans="2:12" ht="12.75" customHeight="1">
      <c r="B32" s="175"/>
      <c r="C32" s="176"/>
      <c r="D32" s="176"/>
      <c r="E32" s="176"/>
      <c r="F32" s="176"/>
      <c r="G32" s="177"/>
      <c r="I32" s="102"/>
      <c r="J32" s="104"/>
      <c r="L32" s="112"/>
    </row>
    <row r="33" spans="2:12" ht="12.75">
      <c r="B33" s="70" t="s">
        <v>143</v>
      </c>
      <c r="C33" s="57" t="s">
        <v>10</v>
      </c>
      <c r="D33" s="57" t="s">
        <v>153</v>
      </c>
      <c r="E33" s="57" t="s">
        <v>124</v>
      </c>
      <c r="F33" s="57" t="s">
        <v>121</v>
      </c>
      <c r="G33" s="58" t="s">
        <v>9</v>
      </c>
      <c r="I33" s="102"/>
      <c r="J33" s="104"/>
      <c r="L33" s="112"/>
    </row>
    <row r="34" spans="2:12" ht="13.5" thickBot="1">
      <c r="B34" s="21" t="s">
        <v>127</v>
      </c>
      <c r="C34" s="59">
        <v>486</v>
      </c>
      <c r="D34" s="22">
        <v>1243.07</v>
      </c>
      <c r="E34" s="22">
        <f>C34*D34</f>
        <v>604132.02</v>
      </c>
      <c r="F34" s="22">
        <f>E34*32.7/100</f>
        <v>197551.17054000002</v>
      </c>
      <c r="G34" s="22">
        <f>SUM(E34:F34)</f>
        <v>801683.1905400001</v>
      </c>
      <c r="H34" s="20"/>
      <c r="I34" s="103"/>
      <c r="J34" s="105">
        <v>1243.065</v>
      </c>
      <c r="K34" s="106">
        <v>414.355</v>
      </c>
      <c r="L34" s="112">
        <f>J34+K34</f>
        <v>1657.42</v>
      </c>
    </row>
    <row r="35" spans="2:8" ht="13.5" thickBot="1">
      <c r="B35" s="60" t="s">
        <v>22</v>
      </c>
      <c r="C35" s="61">
        <f>SUM(C34:C34)</f>
        <v>486</v>
      </c>
      <c r="D35" s="22"/>
      <c r="E35" s="22"/>
      <c r="F35" s="22"/>
      <c r="G35" s="63">
        <f>SUM(G34:G34)</f>
        <v>801683.1905400001</v>
      </c>
      <c r="H35" s="64">
        <f>+G35</f>
        <v>801683.1905400001</v>
      </c>
    </row>
    <row r="36" spans="4:8" ht="12.75">
      <c r="D36" s="20"/>
      <c r="E36" s="20"/>
      <c r="F36" s="20"/>
      <c r="G36" s="20"/>
      <c r="H36" s="20"/>
    </row>
    <row r="37" spans="4:8" ht="13.5" thickBot="1">
      <c r="D37" s="20"/>
      <c r="E37" s="20"/>
      <c r="F37" s="20"/>
      <c r="G37" s="20"/>
      <c r="H37" s="20"/>
    </row>
    <row r="38" spans="4:8" ht="13.5" thickBot="1">
      <c r="D38" s="20"/>
      <c r="E38" s="20"/>
      <c r="F38" s="20"/>
      <c r="G38" s="65" t="s">
        <v>5</v>
      </c>
      <c r="H38" s="64">
        <f>H28+H35</f>
        <v>10533363.63611</v>
      </c>
    </row>
    <row r="44" spans="2:7" ht="15">
      <c r="B44" s="178" t="s">
        <v>179</v>
      </c>
      <c r="C44" s="179"/>
      <c r="D44" s="179"/>
      <c r="E44" s="179"/>
      <c r="F44" s="179"/>
      <c r="G44" s="179"/>
    </row>
    <row r="45" spans="2:7" ht="12.75">
      <c r="B45" s="153" t="s">
        <v>157</v>
      </c>
      <c r="C45" s="154"/>
      <c r="D45" s="154"/>
      <c r="E45" s="154"/>
      <c r="F45" s="154"/>
      <c r="G45" s="155"/>
    </row>
    <row r="46" spans="2:7" ht="12.75">
      <c r="B46" s="175"/>
      <c r="C46" s="176"/>
      <c r="D46" s="176"/>
      <c r="E46" s="176"/>
      <c r="F46" s="176"/>
      <c r="G46" s="177"/>
    </row>
    <row r="47" spans="2:7" ht="12.75">
      <c r="B47" s="70" t="s">
        <v>143</v>
      </c>
      <c r="C47" s="57" t="s">
        <v>10</v>
      </c>
      <c r="D47" s="57" t="s">
        <v>153</v>
      </c>
      <c r="E47" s="57" t="s">
        <v>124</v>
      </c>
      <c r="F47" s="57" t="s">
        <v>121</v>
      </c>
      <c r="G47" s="58" t="s">
        <v>9</v>
      </c>
    </row>
    <row r="48" spans="2:8" ht="12.75">
      <c r="B48" s="21" t="s">
        <v>122</v>
      </c>
      <c r="C48" s="59">
        <v>527</v>
      </c>
      <c r="D48" s="22">
        <v>2662.2</v>
      </c>
      <c r="E48" s="22">
        <f>C48*D48</f>
        <v>1402979.4</v>
      </c>
      <c r="F48" s="22">
        <f>E48*32.7/100</f>
        <v>458774.2638</v>
      </c>
      <c r="G48" s="22">
        <f>SUM(E48:F48)</f>
        <v>1861753.6638</v>
      </c>
      <c r="H48" s="96"/>
    </row>
    <row r="49" spans="2:8" ht="12.75">
      <c r="B49" s="21" t="s">
        <v>123</v>
      </c>
      <c r="C49" s="59">
        <v>284</v>
      </c>
      <c r="D49" s="22">
        <v>1399.59</v>
      </c>
      <c r="E49" s="22">
        <f>C49*D49</f>
        <v>397483.56</v>
      </c>
      <c r="F49" s="22">
        <f>E49*32.7/100</f>
        <v>129977.12412000001</v>
      </c>
      <c r="G49" s="22">
        <f>SUM(E49:F49)</f>
        <v>527460.68412</v>
      </c>
      <c r="H49" s="96"/>
    </row>
    <row r="50" spans="2:7" ht="12.75">
      <c r="B50" s="60" t="s">
        <v>22</v>
      </c>
      <c r="C50" s="61">
        <f>SUM(C48:C49)</f>
        <v>811</v>
      </c>
      <c r="D50" s="21"/>
      <c r="E50" s="21"/>
      <c r="F50" s="21"/>
      <c r="G50" s="23">
        <f>SUM(G48:G49)</f>
        <v>2389214.34792</v>
      </c>
    </row>
    <row r="51" ht="12.75">
      <c r="G51" s="62"/>
    </row>
    <row r="53" spans="2:7" ht="12.75">
      <c r="B53" s="153" t="s">
        <v>157</v>
      </c>
      <c r="C53" s="154"/>
      <c r="D53" s="154"/>
      <c r="E53" s="154"/>
      <c r="F53" s="154"/>
      <c r="G53" s="155"/>
    </row>
    <row r="54" spans="2:7" ht="12.75">
      <c r="B54" s="175"/>
      <c r="C54" s="176"/>
      <c r="D54" s="176"/>
      <c r="E54" s="176"/>
      <c r="F54" s="176"/>
      <c r="G54" s="177"/>
    </row>
    <row r="55" spans="2:7" ht="12.75">
      <c r="B55" s="70" t="s">
        <v>143</v>
      </c>
      <c r="C55" s="57" t="s">
        <v>10</v>
      </c>
      <c r="D55" s="57" t="s">
        <v>153</v>
      </c>
      <c r="E55" s="57" t="s">
        <v>124</v>
      </c>
      <c r="F55" s="57" t="s">
        <v>121</v>
      </c>
      <c r="G55" s="58" t="s">
        <v>9</v>
      </c>
    </row>
    <row r="56" spans="2:8" ht="12.75">
      <c r="B56" s="21" t="s">
        <v>125</v>
      </c>
      <c r="C56" s="59">
        <v>4150</v>
      </c>
      <c r="D56" s="22">
        <v>864.45</v>
      </c>
      <c r="E56" s="22">
        <f>C56*D56</f>
        <v>3587467.5</v>
      </c>
      <c r="F56" s="22">
        <f>E56*32.7/100</f>
        <v>1173101.8725</v>
      </c>
      <c r="G56" s="22">
        <f>SUM(E56:F56)</f>
        <v>4760569.3725000005</v>
      </c>
      <c r="H56" s="96"/>
    </row>
    <row r="57" spans="2:7" ht="12.75">
      <c r="B57" s="60" t="s">
        <v>22</v>
      </c>
      <c r="C57" s="61">
        <f>SUM(C56:C56)</f>
        <v>4150</v>
      </c>
      <c r="D57" s="21"/>
      <c r="E57" s="21"/>
      <c r="F57" s="21"/>
      <c r="G57" s="23">
        <f>SUM(G56:G56)</f>
        <v>4760569.3725000005</v>
      </c>
    </row>
    <row r="60" spans="2:7" ht="12.75">
      <c r="B60" s="153" t="s">
        <v>157</v>
      </c>
      <c r="C60" s="154"/>
      <c r="D60" s="154"/>
      <c r="E60" s="154"/>
      <c r="F60" s="154"/>
      <c r="G60" s="155"/>
    </row>
    <row r="61" spans="2:7" ht="12.75">
      <c r="B61" s="175"/>
      <c r="C61" s="176"/>
      <c r="D61" s="176"/>
      <c r="E61" s="176"/>
      <c r="F61" s="176"/>
      <c r="G61" s="177"/>
    </row>
    <row r="62" spans="2:7" ht="12.75">
      <c r="B62" s="70" t="s">
        <v>143</v>
      </c>
      <c r="C62" s="57" t="s">
        <v>10</v>
      </c>
      <c r="D62" s="57" t="s">
        <v>153</v>
      </c>
      <c r="E62" s="57" t="s">
        <v>124</v>
      </c>
      <c r="F62" s="57" t="s">
        <v>121</v>
      </c>
      <c r="G62" s="58" t="s">
        <v>9</v>
      </c>
    </row>
    <row r="63" spans="2:8" ht="13.5" thickBot="1">
      <c r="B63" s="21" t="s">
        <v>126</v>
      </c>
      <c r="C63" s="59">
        <v>1495</v>
      </c>
      <c r="D63" s="22">
        <v>1276.65</v>
      </c>
      <c r="E63" s="22">
        <f>C63*D63</f>
        <v>1908591.7500000002</v>
      </c>
      <c r="F63" s="22">
        <f>E63*32.7/100</f>
        <v>624109.5022500001</v>
      </c>
      <c r="G63" s="22">
        <f>SUM(E63:F63)</f>
        <v>2532701.2522500004</v>
      </c>
      <c r="H63" s="20"/>
    </row>
    <row r="64" spans="2:8" ht="13.5" thickBot="1">
      <c r="B64" s="60" t="s">
        <v>22</v>
      </c>
      <c r="C64" s="61">
        <f>SUM(C63:C63)</f>
        <v>1495</v>
      </c>
      <c r="D64" s="22"/>
      <c r="E64" s="22"/>
      <c r="F64" s="22"/>
      <c r="G64" s="63">
        <f>SUM(G63:G63)</f>
        <v>2532701.2522500004</v>
      </c>
      <c r="H64" s="64">
        <f>SUM(G50+G57+G64)</f>
        <v>9682484.972670002</v>
      </c>
    </row>
    <row r="67" spans="2:7" ht="12.75">
      <c r="B67" s="153" t="s">
        <v>157</v>
      </c>
      <c r="C67" s="154"/>
      <c r="D67" s="154"/>
      <c r="E67" s="154"/>
      <c r="F67" s="154"/>
      <c r="G67" s="155"/>
    </row>
    <row r="68" spans="2:7" ht="12.75">
      <c r="B68" s="175"/>
      <c r="C68" s="176"/>
      <c r="D68" s="176"/>
      <c r="E68" s="176"/>
      <c r="F68" s="176"/>
      <c r="G68" s="177"/>
    </row>
    <row r="69" spans="2:7" ht="12.75">
      <c r="B69" s="70" t="s">
        <v>143</v>
      </c>
      <c r="C69" s="57" t="s">
        <v>10</v>
      </c>
      <c r="D69" s="57" t="s">
        <v>153</v>
      </c>
      <c r="E69" s="57" t="s">
        <v>124</v>
      </c>
      <c r="F69" s="57" t="s">
        <v>121</v>
      </c>
      <c r="G69" s="58" t="s">
        <v>9</v>
      </c>
    </row>
    <row r="70" spans="2:8" ht="13.5" thickBot="1">
      <c r="B70" s="21" t="s">
        <v>127</v>
      </c>
      <c r="C70" s="59">
        <v>486</v>
      </c>
      <c r="D70" s="22">
        <v>1243.07</v>
      </c>
      <c r="E70" s="22">
        <f>C70*D70</f>
        <v>604132.02</v>
      </c>
      <c r="F70" s="22">
        <f>E70*32.7/100</f>
        <v>197551.17054000002</v>
      </c>
      <c r="G70" s="22">
        <f>SUM(E70:F70)</f>
        <v>801683.1905400001</v>
      </c>
      <c r="H70" s="20"/>
    </row>
    <row r="71" spans="2:8" ht="13.5" thickBot="1">
      <c r="B71" s="60" t="s">
        <v>22</v>
      </c>
      <c r="C71" s="61">
        <f>SUM(C70:C70)</f>
        <v>486</v>
      </c>
      <c r="D71" s="22"/>
      <c r="E71" s="22"/>
      <c r="F71" s="22"/>
      <c r="G71" s="63">
        <f>SUM(G70:G70)</f>
        <v>801683.1905400001</v>
      </c>
      <c r="H71" s="64">
        <f>+G71</f>
        <v>801683.1905400001</v>
      </c>
    </row>
    <row r="72" spans="4:8" ht="12.75">
      <c r="D72" s="20"/>
      <c r="E72" s="20"/>
      <c r="F72" s="20"/>
      <c r="G72" s="20"/>
      <c r="H72" s="20"/>
    </row>
    <row r="73" spans="4:8" ht="13.5" thickBot="1">
      <c r="D73" s="20"/>
      <c r="E73" s="20"/>
      <c r="F73" s="20"/>
      <c r="G73" s="20"/>
      <c r="H73" s="20"/>
    </row>
    <row r="74" spans="4:8" ht="13.5" thickBot="1">
      <c r="D74" s="20"/>
      <c r="E74" s="20"/>
      <c r="F74" s="20"/>
      <c r="G74" s="65" t="s">
        <v>5</v>
      </c>
      <c r="H74" s="64">
        <f>H64+H71</f>
        <v>10484168.163210003</v>
      </c>
    </row>
  </sheetData>
  <mergeCells count="10">
    <mergeCell ref="B67:G68"/>
    <mergeCell ref="B31:G32"/>
    <mergeCell ref="B2:G3"/>
    <mergeCell ref="B10:G11"/>
    <mergeCell ref="B24:G25"/>
    <mergeCell ref="B44:G44"/>
    <mergeCell ref="B45:G46"/>
    <mergeCell ref="B53:G54"/>
    <mergeCell ref="B60:G61"/>
    <mergeCell ref="B17:G18"/>
  </mergeCells>
  <printOptions/>
  <pageMargins left="1.35" right="0.78" top="0.94" bottom="0.8" header="0.36" footer="0.42"/>
  <pageSetup orientation="landscape" paperSize="9" scale="90" r:id="rId1"/>
  <headerFooter alignWithMargins="0">
    <oddHeader>&amp;LDir.ne Centr. Risorse Finanziarie e Strumentali&amp;RAllegato I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dell'Interno</dc:creator>
  <cp:keywords/>
  <dc:description/>
  <cp:lastModifiedBy>minint</cp:lastModifiedBy>
  <cp:lastPrinted>2002-12-16T09:03:04Z</cp:lastPrinted>
  <dcterms:created xsi:type="dcterms:W3CDTF">2001-12-05T08:05:10Z</dcterms:created>
  <dcterms:modified xsi:type="dcterms:W3CDTF">2003-03-14T09:00:19Z</dcterms:modified>
  <cp:category/>
  <cp:version/>
  <cp:contentType/>
  <cp:contentStatus/>
</cp:coreProperties>
</file>